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OARD\Board Mtg Handouts\2023 Board Handouts\May\"/>
    </mc:Choice>
  </mc:AlternateContent>
  <xr:revisionPtr revIDLastSave="0" documentId="8_{7247D149-860A-4A18-9906-BF199EF19B04}" xr6:coauthVersionLast="47" xr6:coauthVersionMax="47" xr10:uidLastSave="{00000000-0000-0000-0000-000000000000}"/>
  <bookViews>
    <workbookView xWindow="2655" yWindow="690" windowWidth="21600" windowHeight="11385" activeTab="1" xr2:uid="{5E75622F-FB77-4AA7-B6D7-CC861085D894}"/>
  </bookViews>
  <sheets>
    <sheet name="P&amp;L Budget to Actual" sheetId="1" r:id="rId1"/>
    <sheet name="Balance Sheet" sheetId="2" r:id="rId2"/>
  </sheets>
  <definedNames>
    <definedName name="_xlnm.Print_Titles" localSheetId="1">'Balance Sheet'!$A:$G,'Balance Sheet'!$4:$4</definedName>
    <definedName name="_xlnm.Print_Titles" localSheetId="0">'P&amp;L Budget to Actual'!$A:$H,'P&amp;L Budget to Actual'!$4:$5</definedName>
    <definedName name="QB_BASIS_4" localSheetId="1" hidden="1">'Balance Sheet'!$H$3</definedName>
    <definedName name="QB_BASIS_4" localSheetId="0" hidden="1">'P&amp;L Budget to Actual'!$O$3</definedName>
    <definedName name="QB_COLUMN_29" localSheetId="1" hidden="1">'Balance Sheet'!$H$4</definedName>
    <definedName name="QB_COLUMN_59200" localSheetId="0" hidden="1">'P&amp;L Budget to Actual'!$I$5</definedName>
    <definedName name="QB_COLUMN_63620" localSheetId="0" hidden="1">'P&amp;L Budget to Actual'!$M$5</definedName>
    <definedName name="QB_COLUMN_64430" localSheetId="0" hidden="1">'P&amp;L Budget to Actual'!$O$5</definedName>
    <definedName name="QB_COLUMN_76210" localSheetId="0" hidden="1">'P&amp;L Budget to Actual'!$K$5</definedName>
    <definedName name="QB_COMPANY_0" localSheetId="1" hidden="1">'Balance Sheet'!$A$1</definedName>
    <definedName name="QB_COMPANY_0" localSheetId="0" hidden="1">'P&amp;L Budget to Actual'!$A$1</definedName>
    <definedName name="QB_DATA_0" localSheetId="1" hidden="1">'Balance Sheet'!$9:$9,'Balance Sheet'!$10:$10,'Balance Sheet'!$11:$11,'Balance Sheet'!$12:$12,'Balance Sheet'!$14:$14,'Balance Sheet'!$16:$16,'Balance Sheet'!$18:$18,'Balance Sheet'!$21:$21,'Balance Sheet'!$25:$25,'Balance Sheet'!$27:$27,'Balance Sheet'!$32:$32,'Balance Sheet'!$33:$33,'Balance Sheet'!$34:$34,'Balance Sheet'!$35:$35,'Balance Sheet'!$37:$37,'Balance Sheet'!$45:$45</definedName>
    <definedName name="QB_DATA_0" localSheetId="0" hidden="1">'P&amp;L Budget to Actual'!$10:$10,'P&amp;L Budget to Actual'!$11:$11,'P&amp;L Budget to Actual'!$12:$12,'P&amp;L Budget to Actual'!$15:$15,'P&amp;L Budget to Actual'!$16:$16,'P&amp;L Budget to Actual'!$17:$17,'P&amp;L Budget to Actual'!$18:$18,'P&amp;L Budget to Actual'!$21:$21,'P&amp;L Budget to Actual'!$22:$22,'P&amp;L Budget to Actual'!$23:$23,'P&amp;L Budget to Actual'!$24:$24,'P&amp;L Budget to Actual'!$25:$25,'P&amp;L Budget to Actual'!$26:$26,'P&amp;L Budget to Actual'!$29:$29,'P&amp;L Budget to Actual'!$30:$30,'P&amp;L Budget to Actual'!$31:$31</definedName>
    <definedName name="QB_DATA_1" localSheetId="1" hidden="1">'Balance Sheet'!$46:$46,'Balance Sheet'!$47:$47,'Balance Sheet'!$48:$48,'Balance Sheet'!$49:$49,'Balance Sheet'!$51:$51,'Balance Sheet'!$54:$54,'Balance Sheet'!$55:$55,'Balance Sheet'!$60:$60,'Balance Sheet'!$61:$61,'Balance Sheet'!$62:$62,'Balance Sheet'!$63:$63,'Balance Sheet'!$66:$66,'Balance Sheet'!$67:$67,'Balance Sheet'!$68:$68,'Balance Sheet'!$73:$73,'Balance Sheet'!$74:$74</definedName>
    <definedName name="QB_DATA_1" localSheetId="0" hidden="1">'P&amp;L Budget to Actual'!$34:$34,'P&amp;L Budget to Actual'!$42:$42,'P&amp;L Budget to Actual'!$43:$43,'P&amp;L Budget to Actual'!$44:$44,'P&amp;L Budget to Actual'!$45:$45,'P&amp;L Budget to Actual'!$46:$46,'P&amp;L Budget to Actual'!$47:$47,'P&amp;L Budget to Actual'!$48:$48,'P&amp;L Budget to Actual'!$49:$49,'P&amp;L Budget to Actual'!$50:$50,'P&amp;L Budget to Actual'!$51:$51,'P&amp;L Budget to Actual'!$52:$52,'P&amp;L Budget to Actual'!$53:$53,'P&amp;L Budget to Actual'!$54:$54,'P&amp;L Budget to Actual'!$57:$57,'P&amp;L Budget to Actual'!$58:$58</definedName>
    <definedName name="QB_DATA_2" localSheetId="0" hidden="1">'P&amp;L Budget to Actual'!$59:$59,'P&amp;L Budget to Actual'!$60:$60,'P&amp;L Budget to Actual'!$61:$61,'P&amp;L Budget to Actual'!$63:$63,'P&amp;L Budget to Actual'!$64:$64,'P&amp;L Budget to Actual'!$65:$65,'P&amp;L Budget to Actual'!$66:$66,'P&amp;L Budget to Actual'!$67:$67,'P&amp;L Budget to Actual'!$69:$69,'P&amp;L Budget to Actual'!$70:$70,'P&amp;L Budget to Actual'!$71:$71,'P&amp;L Budget to Actual'!$72:$72,'P&amp;L Budget to Actual'!$73:$73,'P&amp;L Budget to Actual'!$74:$74,'P&amp;L Budget to Actual'!$76:$76,'P&amp;L Budget to Actual'!$77:$77</definedName>
    <definedName name="QB_DATA_3" localSheetId="0" hidden="1">'P&amp;L Budget to Actual'!$78:$78,'P&amp;L Budget to Actual'!$80:$80,'P&amp;L Budget to Actual'!$81:$81,'P&amp;L Budget to Actual'!$82:$82,'P&amp;L Budget to Actual'!$83:$83,'P&amp;L Budget to Actual'!$84:$84,'P&amp;L Budget to Actual'!$85:$85,'P&amp;L Budget to Actual'!$86:$86,'P&amp;L Budget to Actual'!$89:$89</definedName>
    <definedName name="QB_DATE_1" localSheetId="1" hidden="1">'Balance Sheet'!$H$2</definedName>
    <definedName name="QB_DATE_1" localSheetId="0" hidden="1">'P&amp;L Budget to Actual'!$O$2</definedName>
    <definedName name="QB_FORMULA_0" localSheetId="1" hidden="1">'Balance Sheet'!$H$13,'Balance Sheet'!$H$17,'Balance Sheet'!$H$19,'Balance Sheet'!$H$22,'Balance Sheet'!$H$26,'Balance Sheet'!$H$28,'Balance Sheet'!$H$29,'Balance Sheet'!$H$36,'Balance Sheet'!$H$38,'Balance Sheet'!$H$39,'Balance Sheet'!$H$50,'Balance Sheet'!$H$52,'Balance Sheet'!$H$56,'Balance Sheet'!$H$64,'Balance Sheet'!$H$65,'Balance Sheet'!$H$69</definedName>
    <definedName name="QB_FORMULA_0" localSheetId="0" hidden="1">'P&amp;L Budget to Actual'!$M$10,'P&amp;L Budget to Actual'!$O$10,'P&amp;L Budget to Actual'!$M$11,'P&amp;L Budget to Actual'!$O$11,'P&amp;L Budget to Actual'!$M$12,'P&amp;L Budget to Actual'!$O$12,'P&amp;L Budget to Actual'!$I$13,'P&amp;L Budget to Actual'!$K$13,'P&amp;L Budget to Actual'!$M$13,'P&amp;L Budget to Actual'!$O$13,'P&amp;L Budget to Actual'!$M$15,'P&amp;L Budget to Actual'!$O$15,'P&amp;L Budget to Actual'!$M$16,'P&amp;L Budget to Actual'!$O$16,'P&amp;L Budget to Actual'!$M$17,'P&amp;L Budget to Actual'!$O$17</definedName>
    <definedName name="QB_FORMULA_1" localSheetId="1" hidden="1">'Balance Sheet'!$H$70,'Balance Sheet'!$H$71,'Balance Sheet'!$H$75,'Balance Sheet'!$H$76</definedName>
    <definedName name="QB_FORMULA_1" localSheetId="0" hidden="1">'P&amp;L Budget to Actual'!$M$18,'P&amp;L Budget to Actual'!$O$18,'P&amp;L Budget to Actual'!$I$19,'P&amp;L Budget to Actual'!$K$19,'P&amp;L Budget to Actual'!$M$19,'P&amp;L Budget to Actual'!$O$19,'P&amp;L Budget to Actual'!$M$21,'P&amp;L Budget to Actual'!$O$21,'P&amp;L Budget to Actual'!$M$22,'P&amp;L Budget to Actual'!$O$22,'P&amp;L Budget to Actual'!$M$23,'P&amp;L Budget to Actual'!$O$23,'P&amp;L Budget to Actual'!$M$24,'P&amp;L Budget to Actual'!$O$24,'P&amp;L Budget to Actual'!$M$25,'P&amp;L Budget to Actual'!$O$25</definedName>
    <definedName name="QB_FORMULA_10" localSheetId="0" hidden="1">'P&amp;L Budget to Actual'!$I$90,'P&amp;L Budget to Actual'!$K$90,'P&amp;L Budget to Actual'!$M$90,'P&amp;L Budget to Actual'!$O$90,'P&amp;L Budget to Actual'!$I$91,'P&amp;L Budget to Actual'!$K$91,'P&amp;L Budget to Actual'!$M$91,'P&amp;L Budget to Actual'!$O$91,'P&amp;L Budget to Actual'!$I$92,'P&amp;L Budget to Actual'!$K$92,'P&amp;L Budget to Actual'!$M$92,'P&amp;L Budget to Actual'!$O$92</definedName>
    <definedName name="QB_FORMULA_2" localSheetId="0" hidden="1">'P&amp;L Budget to Actual'!$M$26,'P&amp;L Budget to Actual'!$O$26,'P&amp;L Budget to Actual'!$I$27,'P&amp;L Budget to Actual'!$K$27,'P&amp;L Budget to Actual'!$M$27,'P&amp;L Budget to Actual'!$O$27,'P&amp;L Budget to Actual'!$M$29,'P&amp;L Budget to Actual'!$O$29,'P&amp;L Budget to Actual'!$M$30,'P&amp;L Budget to Actual'!$O$30,'P&amp;L Budget to Actual'!$M$31,'P&amp;L Budget to Actual'!$O$31,'P&amp;L Budget to Actual'!$I$32,'P&amp;L Budget to Actual'!$K$32,'P&amp;L Budget to Actual'!$M$32,'P&amp;L Budget to Actual'!$O$32</definedName>
    <definedName name="QB_FORMULA_3" localSheetId="0" hidden="1">'P&amp;L Budget to Actual'!$M$34,'P&amp;L Budget to Actual'!$O$34,'P&amp;L Budget to Actual'!$I$35,'P&amp;L Budget to Actual'!$K$35,'P&amp;L Budget to Actual'!$M$35,'P&amp;L Budget to Actual'!$O$35,'P&amp;L Budget to Actual'!$I$36,'P&amp;L Budget to Actual'!$K$36,'P&amp;L Budget to Actual'!$M$36,'P&amp;L Budget to Actual'!$O$36,'P&amp;L Budget to Actual'!$I$37,'P&amp;L Budget to Actual'!$K$37,'P&amp;L Budget to Actual'!$M$37,'P&amp;L Budget to Actual'!$O$37,'P&amp;L Budget to Actual'!$I$38,'P&amp;L Budget to Actual'!$K$38</definedName>
    <definedName name="QB_FORMULA_4" localSheetId="0" hidden="1">'P&amp;L Budget to Actual'!$M$38,'P&amp;L Budget to Actual'!$O$38,'P&amp;L Budget to Actual'!$M$42,'P&amp;L Budget to Actual'!$O$42,'P&amp;L Budget to Actual'!$M$43,'P&amp;L Budget to Actual'!$O$43,'P&amp;L Budget to Actual'!$M$44,'P&amp;L Budget to Actual'!$O$44,'P&amp;L Budget to Actual'!$M$45,'P&amp;L Budget to Actual'!$O$45,'P&amp;L Budget to Actual'!$M$46,'P&amp;L Budget to Actual'!$O$46,'P&amp;L Budget to Actual'!$M$47,'P&amp;L Budget to Actual'!$O$47,'P&amp;L Budget to Actual'!$M$48,'P&amp;L Budget to Actual'!$O$48</definedName>
    <definedName name="QB_FORMULA_5" localSheetId="0" hidden="1">'P&amp;L Budget to Actual'!$M$49,'P&amp;L Budget to Actual'!$O$49,'P&amp;L Budget to Actual'!$M$50,'P&amp;L Budget to Actual'!$O$50,'P&amp;L Budget to Actual'!$M$51,'P&amp;L Budget to Actual'!$O$51,'P&amp;L Budget to Actual'!$M$52,'P&amp;L Budget to Actual'!$O$52,'P&amp;L Budget to Actual'!$M$53,'P&amp;L Budget to Actual'!$O$53,'P&amp;L Budget to Actual'!$M$54,'P&amp;L Budget to Actual'!$O$54,'P&amp;L Budget to Actual'!$I$55,'P&amp;L Budget to Actual'!$K$55,'P&amp;L Budget to Actual'!$M$55,'P&amp;L Budget to Actual'!$O$55</definedName>
    <definedName name="QB_FORMULA_6" localSheetId="0" hidden="1">'P&amp;L Budget to Actual'!$M$57,'P&amp;L Budget to Actual'!$O$57,'P&amp;L Budget to Actual'!$M$58,'P&amp;L Budget to Actual'!$O$58,'P&amp;L Budget to Actual'!$M$59,'P&amp;L Budget to Actual'!$O$59,'P&amp;L Budget to Actual'!$M$60,'P&amp;L Budget to Actual'!$O$60,'P&amp;L Budget to Actual'!$M$61,'P&amp;L Budget to Actual'!$O$61,'P&amp;L Budget to Actual'!$M$63,'P&amp;L Budget to Actual'!$O$63,'P&amp;L Budget to Actual'!$M$64,'P&amp;L Budget to Actual'!$O$64,'P&amp;L Budget to Actual'!$M$65,'P&amp;L Budget to Actual'!$O$65</definedName>
    <definedName name="QB_FORMULA_7" localSheetId="0" hidden="1">'P&amp;L Budget to Actual'!$M$66,'P&amp;L Budget to Actual'!$O$66,'P&amp;L Budget to Actual'!$M$67,'P&amp;L Budget to Actual'!$O$67,'P&amp;L Budget to Actual'!$I$68,'P&amp;L Budget to Actual'!$K$68,'P&amp;L Budget to Actual'!$M$68,'P&amp;L Budget to Actual'!$O$68,'P&amp;L Budget to Actual'!$M$69,'P&amp;L Budget to Actual'!$O$69,'P&amp;L Budget to Actual'!$M$70,'P&amp;L Budget to Actual'!$O$70,'P&amp;L Budget to Actual'!$M$71,'P&amp;L Budget to Actual'!$O$71,'P&amp;L Budget to Actual'!$M$72,'P&amp;L Budget to Actual'!$O$72</definedName>
    <definedName name="QB_FORMULA_8" localSheetId="0" hidden="1">'P&amp;L Budget to Actual'!$M$73,'P&amp;L Budget to Actual'!$O$73,'P&amp;L Budget to Actual'!$M$74,'P&amp;L Budget to Actual'!$O$74,'P&amp;L Budget to Actual'!$M$78,'P&amp;L Budget to Actual'!$O$78,'P&amp;L Budget to Actual'!$I$79,'P&amp;L Budget to Actual'!$K$79,'P&amp;L Budget to Actual'!$M$79,'P&amp;L Budget to Actual'!$O$79,'P&amp;L Budget to Actual'!$M$80,'P&amp;L Budget to Actual'!$O$80,'P&amp;L Budget to Actual'!$M$81,'P&amp;L Budget to Actual'!$O$81,'P&amp;L Budget to Actual'!$M$82,'P&amp;L Budget to Actual'!$O$82</definedName>
    <definedName name="QB_FORMULA_9" localSheetId="0" hidden="1">'P&amp;L Budget to Actual'!$M$83,'P&amp;L Budget to Actual'!$O$83,'P&amp;L Budget to Actual'!$M$84,'P&amp;L Budget to Actual'!$O$84,'P&amp;L Budget to Actual'!$M$85,'P&amp;L Budget to Actual'!$O$85,'P&amp;L Budget to Actual'!$M$86,'P&amp;L Budget to Actual'!$O$86,'P&amp;L Budget to Actual'!$I$87,'P&amp;L Budget to Actual'!$K$87,'P&amp;L Budget to Actual'!$M$87,'P&amp;L Budget to Actual'!$O$87,'P&amp;L Budget to Actual'!$I$88,'P&amp;L Budget to Actual'!$K$88,'P&amp;L Budget to Actual'!$M$88,'P&amp;L Budget to Actual'!$O$88</definedName>
    <definedName name="QB_ROW_1" localSheetId="1" hidden="1">'Balance Sheet'!$A$5</definedName>
    <definedName name="QB_ROW_10031" localSheetId="1" hidden="1">'Balance Sheet'!$D$43</definedName>
    <definedName name="QB_ROW_1011" localSheetId="1" hidden="1">'Balance Sheet'!$B$6</definedName>
    <definedName name="QB_ROW_102230" localSheetId="1" hidden="1">'Balance Sheet'!$D$33</definedName>
    <definedName name="QB_ROW_10331" localSheetId="1" hidden="1">'Balance Sheet'!$D$52</definedName>
    <definedName name="QB_ROW_106220" localSheetId="1" hidden="1">'Balance Sheet'!$C$73</definedName>
    <definedName name="QB_ROW_107340" localSheetId="1" hidden="1">'Balance Sheet'!$E$51</definedName>
    <definedName name="QB_ROW_109040" localSheetId="1" hidden="1">'Balance Sheet'!$E$44</definedName>
    <definedName name="QB_ROW_109340" localSheetId="1" hidden="1">'Balance Sheet'!$E$50</definedName>
    <definedName name="QB_ROW_11031" localSheetId="1" hidden="1">'Balance Sheet'!$D$53</definedName>
    <definedName name="QB_ROW_111040" localSheetId="1" hidden="1">'Balance Sheet'!$E$58</definedName>
    <definedName name="QB_ROW_111340" localSheetId="1" hidden="1">'Balance Sheet'!$E$65</definedName>
    <definedName name="QB_ROW_113050" localSheetId="1" hidden="1">'Balance Sheet'!$F$59</definedName>
    <definedName name="QB_ROW_11331" localSheetId="1" hidden="1">'Balance Sheet'!$D$56</definedName>
    <definedName name="QB_ROW_113350" localSheetId="1" hidden="1">'Balance Sheet'!$F$64</definedName>
    <definedName name="QB_ROW_114260" localSheetId="1" hidden="1">'Balance Sheet'!$G$63</definedName>
    <definedName name="QB_ROW_115260" localSheetId="1" hidden="1">'Balance Sheet'!$G$60</definedName>
    <definedName name="QB_ROW_116260" localSheetId="1" hidden="1">'Balance Sheet'!$G$62</definedName>
    <definedName name="QB_ROW_117260" localSheetId="1" hidden="1">'Balance Sheet'!$G$61</definedName>
    <definedName name="QB_ROW_12031" localSheetId="1" hidden="1">'Balance Sheet'!$D$57</definedName>
    <definedName name="QB_ROW_12331" localSheetId="1" hidden="1">'Balance Sheet'!$D$69</definedName>
    <definedName name="QB_ROW_125040" localSheetId="0" hidden="1">'P&amp;L Budget to Actual'!$E$8</definedName>
    <definedName name="QB_ROW_125340" localSheetId="0" hidden="1">'P&amp;L Budget to Actual'!$E$36</definedName>
    <definedName name="QB_ROW_1311" localSheetId="1" hidden="1">'Balance Sheet'!$B$29</definedName>
    <definedName name="QB_ROW_139050" localSheetId="0" hidden="1">'P&amp;L Budget to Actual'!$F$20</definedName>
    <definedName name="QB_ROW_139350" localSheetId="0" hidden="1">'P&amp;L Budget to Actual'!$F$27</definedName>
    <definedName name="QB_ROW_14011" localSheetId="1" hidden="1">'Balance Sheet'!$B$72</definedName>
    <definedName name="QB_ROW_141050" localSheetId="0" hidden="1">'P&amp;L Budget to Actual'!$F$28</definedName>
    <definedName name="QB_ROW_141350" localSheetId="0" hidden="1">'P&amp;L Budget to Actual'!$F$32</definedName>
    <definedName name="QB_ROW_142050" localSheetId="0" hidden="1">'P&amp;L Budget to Actual'!$F$9</definedName>
    <definedName name="QB_ROW_142350" localSheetId="0" hidden="1">'P&amp;L Budget to Actual'!$F$13</definedName>
    <definedName name="QB_ROW_14311" localSheetId="1" hidden="1">'Balance Sheet'!$B$75</definedName>
    <definedName name="QB_ROW_145260" localSheetId="0" hidden="1">'P&amp;L Budget to Actual'!$G$11</definedName>
    <definedName name="QB_ROW_146260" localSheetId="0" hidden="1">'P&amp;L Budget to Actual'!$G$10</definedName>
    <definedName name="QB_ROW_147050" localSheetId="0" hidden="1">'P&amp;L Budget to Actual'!$F$14</definedName>
    <definedName name="QB_ROW_147350" localSheetId="0" hidden="1">'P&amp;L Budget to Actual'!$F$19</definedName>
    <definedName name="QB_ROW_148260" localSheetId="0" hidden="1">'P&amp;L Budget to Actual'!$G$12</definedName>
    <definedName name="QB_ROW_149260" localSheetId="0" hidden="1">'P&amp;L Budget to Actual'!$G$18</definedName>
    <definedName name="QB_ROW_150260" localSheetId="0" hidden="1">'P&amp;L Budget to Actual'!$G$15</definedName>
    <definedName name="QB_ROW_151260" localSheetId="0" hidden="1">'P&amp;L Budget to Actual'!$G$16</definedName>
    <definedName name="QB_ROW_152260" localSheetId="0" hidden="1">'P&amp;L Budget to Actual'!$G$17</definedName>
    <definedName name="QB_ROW_153260" localSheetId="0" hidden="1">'P&amp;L Budget to Actual'!$G$22</definedName>
    <definedName name="QB_ROW_154260" localSheetId="0" hidden="1">'P&amp;L Budget to Actual'!$G$24</definedName>
    <definedName name="QB_ROW_156260" localSheetId="0" hidden="1">'P&amp;L Budget to Actual'!$G$26</definedName>
    <definedName name="QB_ROW_157360" localSheetId="0" hidden="1">'P&amp;L Budget to Actual'!$G$21</definedName>
    <definedName name="QB_ROW_159260" localSheetId="0" hidden="1">'P&amp;L Budget to Actual'!$G$25</definedName>
    <definedName name="QB_ROW_161050" localSheetId="0" hidden="1">'P&amp;L Budget to Actual'!$F$33</definedName>
    <definedName name="QB_ROW_161350" localSheetId="0" hidden="1">'P&amp;L Budget to Actual'!$F$35</definedName>
    <definedName name="QB_ROW_162260" localSheetId="0" hidden="1">'P&amp;L Budget to Actual'!$G$30</definedName>
    <definedName name="QB_ROW_163260" localSheetId="0" hidden="1">'P&amp;L Budget to Actual'!$G$31</definedName>
    <definedName name="QB_ROW_164260" localSheetId="0" hidden="1">'P&amp;L Budget to Actual'!$G$29</definedName>
    <definedName name="QB_ROW_167260" localSheetId="0" hidden="1">'P&amp;L Budget to Actual'!$G$34</definedName>
    <definedName name="QB_ROW_169040" localSheetId="0" hidden="1">'P&amp;L Budget to Actual'!$E$40</definedName>
    <definedName name="QB_ROW_169340" localSheetId="0" hidden="1">'P&amp;L Budget to Actual'!$E$88</definedName>
    <definedName name="QB_ROW_170260" localSheetId="0" hidden="1">'P&amp;L Budget to Actual'!$G$45</definedName>
    <definedName name="QB_ROW_171260" localSheetId="0" hidden="1">'P&amp;L Budget to Actual'!$G$46</definedName>
    <definedName name="QB_ROW_172050" localSheetId="0" hidden="1">'P&amp;L Budget to Actual'!$F$41</definedName>
    <definedName name="QB_ROW_17221" localSheetId="1" hidden="1">'Balance Sheet'!$C$74</definedName>
    <definedName name="QB_ROW_172350" localSheetId="0" hidden="1">'P&amp;L Budget to Actual'!$F$55</definedName>
    <definedName name="QB_ROW_173360" localSheetId="0" hidden="1">'P&amp;L Budget to Actual'!$G$42</definedName>
    <definedName name="QB_ROW_174260" localSheetId="0" hidden="1">'P&amp;L Budget to Actual'!$G$47</definedName>
    <definedName name="QB_ROW_176260" localSheetId="0" hidden="1">'P&amp;L Budget to Actual'!$G$49</definedName>
    <definedName name="QB_ROW_177260" localSheetId="0" hidden="1">'P&amp;L Budget to Actual'!$G$52</definedName>
    <definedName name="QB_ROW_178260" localSheetId="0" hidden="1">'P&amp;L Budget to Actual'!$G$53</definedName>
    <definedName name="QB_ROW_179260" localSheetId="0" hidden="1">'P&amp;L Budget to Actual'!$G$44</definedName>
    <definedName name="QB_ROW_180260" localSheetId="0" hidden="1">'P&amp;L Budget to Actual'!$G$54</definedName>
    <definedName name="QB_ROW_182050" localSheetId="0" hidden="1">'P&amp;L Budget to Actual'!$F$56</definedName>
    <definedName name="QB_ROW_182350" localSheetId="0" hidden="1">'P&amp;L Budget to Actual'!$F$87</definedName>
    <definedName name="QB_ROW_18301" localSheetId="0" hidden="1">'P&amp;L Budget to Actual'!$A$92</definedName>
    <definedName name="QB_ROW_183260" localSheetId="0" hidden="1">'P&amp;L Budget to Actual'!$G$60</definedName>
    <definedName name="QB_ROW_184260" localSheetId="0" hidden="1">'P&amp;L Budget to Actual'!$G$69</definedName>
    <definedName name="QB_ROW_185260" localSheetId="0" hidden="1">'P&amp;L Budget to Actual'!$G$82</definedName>
    <definedName name="QB_ROW_186260" localSheetId="0" hidden="1">'P&amp;L Budget to Actual'!$G$85</definedName>
    <definedName name="QB_ROW_187260" localSheetId="0" hidden="1">'P&amp;L Budget to Actual'!$G$72</definedName>
    <definedName name="QB_ROW_188260" localSheetId="0" hidden="1">'P&amp;L Budget to Actual'!$G$81</definedName>
    <definedName name="QB_ROW_19011" localSheetId="0" hidden="1">'P&amp;L Budget to Actual'!$B$6</definedName>
    <definedName name="QB_ROW_190260" localSheetId="0" hidden="1">'P&amp;L Budget to Actual'!$G$84</definedName>
    <definedName name="QB_ROW_191260" localSheetId="0" hidden="1">'P&amp;L Budget to Actual'!$G$70</definedName>
    <definedName name="QB_ROW_192260" localSheetId="0" hidden="1">'P&amp;L Budget to Actual'!$G$57</definedName>
    <definedName name="QB_ROW_19311" localSheetId="0" hidden="1">'P&amp;L Budget to Actual'!$B$91</definedName>
    <definedName name="QB_ROW_193260" localSheetId="0" hidden="1">'P&amp;L Budget to Actual'!$G$80</definedName>
    <definedName name="QB_ROW_196360" localSheetId="0" hidden="1">'P&amp;L Budget to Actual'!$G$59</definedName>
    <definedName name="QB_ROW_197260" localSheetId="0" hidden="1">'P&amp;L Budget to Actual'!$G$73</definedName>
    <definedName name="QB_ROW_198260" localSheetId="0" hidden="1">'P&amp;L Budget to Actual'!$G$71</definedName>
    <definedName name="QB_ROW_200260" localSheetId="0" hidden="1">'P&amp;L Budget to Actual'!$G$83</definedName>
    <definedName name="QB_ROW_20031" localSheetId="0" hidden="1">'P&amp;L Budget to Actual'!$D$7</definedName>
    <definedName name="QB_ROW_201260" localSheetId="0" hidden="1">'P&amp;L Budget to Actual'!$G$50</definedName>
    <definedName name="QB_ROW_2021" localSheetId="1" hidden="1">'Balance Sheet'!$C$7</definedName>
    <definedName name="QB_ROW_202260" localSheetId="0" hidden="1">'P&amp;L Budget to Actual'!$G$51</definedName>
    <definedName name="QB_ROW_20331" localSheetId="0" hidden="1">'P&amp;L Budget to Actual'!$D$37</definedName>
    <definedName name="QB_ROW_208060" localSheetId="0" hidden="1">'P&amp;L Budget to Actual'!$G$75</definedName>
    <definedName name="QB_ROW_208270" localSheetId="0" hidden="1">'P&amp;L Budget to Actual'!$H$78</definedName>
    <definedName name="QB_ROW_208360" localSheetId="0" hidden="1">'P&amp;L Budget to Actual'!$G$79</definedName>
    <definedName name="QB_ROW_209270" localSheetId="0" hidden="1">'P&amp;L Budget to Actual'!$H$76</definedName>
    <definedName name="QB_ROW_210270" localSheetId="0" hidden="1">'P&amp;L Budget to Actual'!$H$77</definedName>
    <definedName name="QB_ROW_21031" localSheetId="0" hidden="1">'P&amp;L Budget to Actual'!$D$39</definedName>
    <definedName name="QB_ROW_213060" localSheetId="0" hidden="1">'P&amp;L Budget to Actual'!$G$62</definedName>
    <definedName name="QB_ROW_21331" localSheetId="0" hidden="1">'P&amp;L Budget to Actual'!$D$90</definedName>
    <definedName name="QB_ROW_213360" localSheetId="0" hidden="1">'P&amp;L Budget to Actual'!$G$68</definedName>
    <definedName name="QB_ROW_216240" localSheetId="1" hidden="1">'Balance Sheet'!$E$66</definedName>
    <definedName name="QB_ROW_219260" localSheetId="0" hidden="1">'P&amp;L Budget to Actual'!$G$58</definedName>
    <definedName name="QB_ROW_220230" localSheetId="1" hidden="1">'Balance Sheet'!$D$32</definedName>
    <definedName name="QB_ROW_222260" localSheetId="0" hidden="1">'P&amp;L Budget to Actual'!$G$61</definedName>
    <definedName name="QB_ROW_223230" localSheetId="1" hidden="1">'Balance Sheet'!$D$27</definedName>
    <definedName name="QB_ROW_224260" localSheetId="0" hidden="1">'P&amp;L Budget to Actual'!$G$48</definedName>
    <definedName name="QB_ROW_227260" localSheetId="0" hidden="1">'P&amp;L Budget to Actual'!$G$43</definedName>
    <definedName name="QB_ROW_228260" localSheetId="0" hidden="1">'P&amp;L Budget to Actual'!$G$74</definedName>
    <definedName name="QB_ROW_229240" localSheetId="1" hidden="1">'Balance Sheet'!$E$55</definedName>
    <definedName name="QB_ROW_2321" localSheetId="1" hidden="1">'Balance Sheet'!$C$19</definedName>
    <definedName name="QB_ROW_232250" localSheetId="1" hidden="1">'Balance Sheet'!$F$47</definedName>
    <definedName name="QB_ROW_233250" localSheetId="1" hidden="1">'Balance Sheet'!$F$48</definedName>
    <definedName name="QB_ROW_236270" localSheetId="0" hidden="1">'P&amp;L Budget to Actual'!$H$65</definedName>
    <definedName name="QB_ROW_237270" localSheetId="0" hidden="1">'P&amp;L Budget to Actual'!$H$66</definedName>
    <definedName name="QB_ROW_240250" localSheetId="1" hidden="1">'Balance Sheet'!$F$46</definedName>
    <definedName name="QB_ROW_241270" localSheetId="0" hidden="1">'P&amp;L Budget to Actual'!$H$64</definedName>
    <definedName name="QB_ROW_242220" localSheetId="1" hidden="1">'Balance Sheet'!$C$37</definedName>
    <definedName name="QB_ROW_244230" localSheetId="1" hidden="1">'Balance Sheet'!$D$14</definedName>
    <definedName name="QB_ROW_246260" localSheetId="0" hidden="1">'P&amp;L Budget to Actual'!$G$86</definedName>
    <definedName name="QB_ROW_249240" localSheetId="1" hidden="1">'Balance Sheet'!$E$67</definedName>
    <definedName name="QB_ROW_256240" localSheetId="1" hidden="1">'Balance Sheet'!$E$68</definedName>
    <definedName name="QB_ROW_257240" localSheetId="1" hidden="1">'Balance Sheet'!$E$10</definedName>
    <definedName name="QB_ROW_258240" localSheetId="1" hidden="1">'Balance Sheet'!$E$12</definedName>
    <definedName name="QB_ROW_262250" localSheetId="1" hidden="1">'Balance Sheet'!$F$45</definedName>
    <definedName name="QB_ROW_263250" localSheetId="1" hidden="1">'Balance Sheet'!$F$49</definedName>
    <definedName name="QB_ROW_264270" localSheetId="0" hidden="1">'P&amp;L Budget to Actual'!$H$63</definedName>
    <definedName name="QB_ROW_265270" localSheetId="0" hidden="1">'P&amp;L Budget to Actual'!$H$67</definedName>
    <definedName name="QB_ROW_266230" localSheetId="1" hidden="1">'Balance Sheet'!$D$18</definedName>
    <definedName name="QB_ROW_267260" localSheetId="0" hidden="1">'P&amp;L Budget to Actual'!$G$23</definedName>
    <definedName name="QB_ROW_268240" localSheetId="1" hidden="1">'Balance Sheet'!$E$54</definedName>
    <definedName name="QB_ROW_301" localSheetId="1" hidden="1">'Balance Sheet'!$A$39</definedName>
    <definedName name="QB_ROW_3021" localSheetId="1" hidden="1">'Balance Sheet'!$C$20</definedName>
    <definedName name="QB_ROW_3321" localSheetId="1" hidden="1">'Balance Sheet'!$C$22</definedName>
    <definedName name="QB_ROW_4021" localSheetId="1" hidden="1">'Balance Sheet'!$C$23</definedName>
    <definedName name="QB_ROW_4321" localSheetId="1" hidden="1">'Balance Sheet'!$C$28</definedName>
    <definedName name="QB_ROW_5011" localSheetId="1" hidden="1">'Balance Sheet'!$B$30</definedName>
    <definedName name="QB_ROW_50240" localSheetId="0" hidden="1">'P&amp;L Budget to Actual'!$E$89</definedName>
    <definedName name="QB_ROW_53030" localSheetId="1" hidden="1">'Balance Sheet'!$D$8</definedName>
    <definedName name="QB_ROW_5311" localSheetId="1" hidden="1">'Balance Sheet'!$B$38</definedName>
    <definedName name="QB_ROW_53330" localSheetId="1" hidden="1">'Balance Sheet'!$D$13</definedName>
    <definedName name="QB_ROW_54340" localSheetId="1" hidden="1">'Balance Sheet'!$E$9</definedName>
    <definedName name="QB_ROW_57240" localSheetId="1" hidden="1">'Balance Sheet'!$E$16</definedName>
    <definedName name="QB_ROW_58230" localSheetId="1" hidden="1">'Balance Sheet'!$D$21</definedName>
    <definedName name="QB_ROW_64030" localSheetId="1" hidden="1">'Balance Sheet'!$D$24</definedName>
    <definedName name="QB_ROW_64330" localSheetId="1" hidden="1">'Balance Sheet'!$D$26</definedName>
    <definedName name="QB_ROW_66240" localSheetId="1" hidden="1">'Balance Sheet'!$E$25</definedName>
    <definedName name="QB_ROW_69030" localSheetId="1" hidden="1">'Balance Sheet'!$D$15</definedName>
    <definedName name="QB_ROW_69330" localSheetId="1" hidden="1">'Balance Sheet'!$D$17</definedName>
    <definedName name="QB_ROW_7001" localSheetId="1" hidden="1">'Balance Sheet'!$A$40</definedName>
    <definedName name="QB_ROW_71240" localSheetId="1" hidden="1">'Balance Sheet'!$E$11</definedName>
    <definedName name="QB_ROW_7301" localSheetId="1" hidden="1">'Balance Sheet'!$A$76</definedName>
    <definedName name="QB_ROW_73020" localSheetId="1" hidden="1">'Balance Sheet'!$C$31</definedName>
    <definedName name="QB_ROW_73320" localSheetId="1" hidden="1">'Balance Sheet'!$C$36</definedName>
    <definedName name="QB_ROW_8011" localSheetId="1" hidden="1">'Balance Sheet'!$B$41</definedName>
    <definedName name="QB_ROW_8311" localSheetId="1" hidden="1">'Balance Sheet'!$B$71</definedName>
    <definedName name="QB_ROW_84230" localSheetId="1" hidden="1">'Balance Sheet'!$D$34</definedName>
    <definedName name="QB_ROW_86321" localSheetId="0" hidden="1">'P&amp;L Budget to Actual'!$C$38</definedName>
    <definedName name="QB_ROW_88230" localSheetId="1" hidden="1">'Balance Sheet'!$D$35</definedName>
    <definedName name="QB_ROW_9021" localSheetId="1" hidden="1">'Balance Sheet'!$C$42</definedName>
    <definedName name="QB_ROW_9321" localSheetId="1" hidden="1">'Balance Sheet'!$C$70</definedName>
    <definedName name="QB_SUBTITLE_3" localSheetId="1" hidden="1">'Balance Sheet'!$A$3</definedName>
    <definedName name="QB_SUBTITLE_3" localSheetId="0" hidden="1">'P&amp;L Budget to Actual'!$A$3</definedName>
    <definedName name="QB_TIME_5" localSheetId="1" hidden="1">'Balance Sheet'!$H$1</definedName>
    <definedName name="QB_TIME_5" localSheetId="0" hidden="1">'P&amp;L Budget to Actual'!$O$1</definedName>
    <definedName name="QB_TITLE_2" localSheetId="1" hidden="1">'Balance Sheet'!$A$2</definedName>
    <definedName name="QB_TITLE_2" localSheetId="0" hidden="1">'P&amp;L Budget to Actual'!$A$2</definedName>
    <definedName name="QBCANSUPPORTUPDATE" localSheetId="1">TRUE</definedName>
    <definedName name="QBCANSUPPORTUPDATE" localSheetId="0">TRUE</definedName>
    <definedName name="QBCOMPANYFILENAME" localSheetId="1">"C:\Users\Public\Documents\Intuit\QuickBooks\Company Files\salt lake arts foundation.qbw"</definedName>
    <definedName name="QBCOMPANYFILENAME" localSheetId="0">"C:\Users\Public\Documents\Intuit\QuickBooks\Company Files\salt lake arts foundation.qbw"</definedName>
    <definedName name="QBENDDATE" localSheetId="1">20230430</definedName>
    <definedName name="QBENDDATE" localSheetId="0">20230430</definedName>
    <definedName name="QBHEADERSONSCREEN" localSheetId="1">TRUE</definedName>
    <definedName name="QBHEADERSONSCREEN" localSheetId="0">TRUE</definedName>
    <definedName name="QBMETADATASIZE" localSheetId="1">5924</definedName>
    <definedName name="QBMETADATASIZE" localSheetId="0">5924</definedName>
    <definedName name="QBPRESERVECOLOR" localSheetId="1">TRUE</definedName>
    <definedName name="QBPRESERVECOLOR" localSheetId="0">TRUE</definedName>
    <definedName name="QBPRESERVEFONT" localSheetId="1">TRUE</definedName>
    <definedName name="QBPRESERVEFONT" localSheetId="0">TRUE</definedName>
    <definedName name="QBPRESERVEROWHEIGHT" localSheetId="1">TRUE</definedName>
    <definedName name="QBPRESERVEROWHEIGHT" localSheetId="0">TRUE</definedName>
    <definedName name="QBPRESERVESPACE" localSheetId="1">TRUE</definedName>
    <definedName name="QBPRESERVESPACE" localSheetId="0">TRUE</definedName>
    <definedName name="QBREPORTCOLAXIS" localSheetId="1">0</definedName>
    <definedName name="QBREPORTCOLAXIS" localSheetId="0">0</definedName>
    <definedName name="QBREPORTCOMPANYID" localSheetId="1">"34c9e4e7304940b38537b8547cb92599"</definedName>
    <definedName name="QBREPORTCOMPANYID" localSheetId="0">"34c9e4e7304940b38537b8547cb92599"</definedName>
    <definedName name="QBREPORTCOMPARECOL_ANNUALBUDGET" localSheetId="1">FALSE</definedName>
    <definedName name="QBREPORTCOMPARECOL_ANNUALBUDGET" localSheetId="0">FALSE</definedName>
    <definedName name="QBREPORTCOMPARECOL_AVGCOGS" localSheetId="1">FALSE</definedName>
    <definedName name="QBREPORTCOMPARECOL_AVGCOGS" localSheetId="0">FALSE</definedName>
    <definedName name="QBREPORTCOMPARECOL_AVGPRICE" localSheetId="1">FALSE</definedName>
    <definedName name="QBREPORTCOMPARECOL_AVGPRICE" localSheetId="0">FALSE</definedName>
    <definedName name="QBREPORTCOMPARECOL_BUDDIFF" localSheetId="1">FALSE</definedName>
    <definedName name="QBREPORTCOMPARECOL_BUDDIFF" localSheetId="0">TRUE</definedName>
    <definedName name="QBREPORTCOMPARECOL_BUDGET" localSheetId="1">FALSE</definedName>
    <definedName name="QBREPORTCOMPARECOL_BUDGET" localSheetId="0">TRUE</definedName>
    <definedName name="QBREPORTCOMPARECOL_BUDPCT" localSheetId="1">FALSE</definedName>
    <definedName name="QBREPORTCOMPARECOL_BUDPCT" localSheetId="0">TRUE</definedName>
    <definedName name="QBREPORTCOMPARECOL_COGS" localSheetId="1">FALSE</definedName>
    <definedName name="QBREPORTCOMPARECOL_COGS" localSheetId="0">FALSE</definedName>
    <definedName name="QBREPORTCOMPARECOL_EXCLUDEAMOUNT" localSheetId="1">FALSE</definedName>
    <definedName name="QBREPORTCOMPARECOL_EXCLUDEAMOUNT" localSheetId="0">FALSE</definedName>
    <definedName name="QBREPORTCOMPARECOL_EXCLUDECURPERIOD" localSheetId="1">FALSE</definedName>
    <definedName name="QBREPORTCOMPARECOL_EXCLUDECURPERIOD" localSheetId="0">FALSE</definedName>
    <definedName name="QBREPORTCOMPARECOL_FORECAST" localSheetId="1">FALSE</definedName>
    <definedName name="QBREPORTCOMPARECOL_FORECAST" localSheetId="0">FALSE</definedName>
    <definedName name="QBREPORTCOMPARECOL_GROSSMARGIN" localSheetId="1">FALSE</definedName>
    <definedName name="QBREPORTCOMPARECOL_GROSSMARGIN" localSheetId="0">FALSE</definedName>
    <definedName name="QBREPORTCOMPARECOL_GROSSMARGINPCT" localSheetId="1">FALSE</definedName>
    <definedName name="QBREPORTCOMPARECOL_GROSSMARGINPCT" localSheetId="0">FALSE</definedName>
    <definedName name="QBREPORTCOMPARECOL_HOURS" localSheetId="1">FALSE</definedName>
    <definedName name="QBREPORTCOMPARECOL_HOURS" localSheetId="0">FALSE</definedName>
    <definedName name="QBREPORTCOMPARECOL_PCTCOL" localSheetId="1">FALSE</definedName>
    <definedName name="QBREPORTCOMPARECOL_PCTCOL" localSheetId="0">FALSE</definedName>
    <definedName name="QBREPORTCOMPARECOL_PCTEXPENSE" localSheetId="1">FALSE</definedName>
    <definedName name="QBREPORTCOMPARECOL_PCTEXPENSE" localSheetId="0">FALSE</definedName>
    <definedName name="QBREPORTCOMPARECOL_PCTINCOME" localSheetId="1">FALSE</definedName>
    <definedName name="QBREPORTCOMPARECOL_PCTINCOME" localSheetId="0">FALSE</definedName>
    <definedName name="QBREPORTCOMPARECOL_PCTOFSALES" localSheetId="1">FALSE</definedName>
    <definedName name="QBREPORTCOMPARECOL_PCTOFSALES" localSheetId="0">FALSE</definedName>
    <definedName name="QBREPORTCOMPARECOL_PCTROW" localSheetId="1">FALSE</definedName>
    <definedName name="QBREPORTCOMPARECOL_PCTROW" localSheetId="0">FALSE</definedName>
    <definedName name="QBREPORTCOMPARECOL_PPDIFF" localSheetId="1">FALSE</definedName>
    <definedName name="QBREPORTCOMPARECOL_PPDIFF" localSheetId="0">FALSE</definedName>
    <definedName name="QBREPORTCOMPARECOL_PPPCT" localSheetId="1">FALSE</definedName>
    <definedName name="QBREPORTCOMPARECOL_PPPCT" localSheetId="0">FALSE</definedName>
    <definedName name="QBREPORTCOMPARECOL_PREVPERIOD" localSheetId="1">FALSE</definedName>
    <definedName name="QBREPORTCOMPARECOL_PREVPERIOD" localSheetId="0">FALSE</definedName>
    <definedName name="QBREPORTCOMPARECOL_PREVYEAR" localSheetId="1">FALSE</definedName>
    <definedName name="QBREPORTCOMPARECOL_PREVYEAR" localSheetId="0">FALSE</definedName>
    <definedName name="QBREPORTCOMPARECOL_PYDIFF" localSheetId="1">FALSE</definedName>
    <definedName name="QBREPORTCOMPARECOL_PYDIFF" localSheetId="0">FALSE</definedName>
    <definedName name="QBREPORTCOMPARECOL_PYPCT" localSheetId="1">FALSE</definedName>
    <definedName name="QBREPORTCOMPARECOL_PYPCT" localSheetId="0">FALSE</definedName>
    <definedName name="QBREPORTCOMPARECOL_QTY" localSheetId="1">FALSE</definedName>
    <definedName name="QBREPORTCOMPARECOL_QTY" localSheetId="0">FALSE</definedName>
    <definedName name="QBREPORTCOMPARECOL_RATE" localSheetId="1">FALSE</definedName>
    <definedName name="QBREPORTCOMPARECOL_RATE" localSheetId="0">FALSE</definedName>
    <definedName name="QBREPORTCOMPARECOL_TRIPBILLEDMILES" localSheetId="1">FALSE</definedName>
    <definedName name="QBREPORTCOMPARECOL_TRIPBILLEDMILES" localSheetId="0">FALSE</definedName>
    <definedName name="QBREPORTCOMPARECOL_TRIPBILLINGAMOUNT" localSheetId="1">FALSE</definedName>
    <definedName name="QBREPORTCOMPARECOL_TRIPBILLINGAMOUNT" localSheetId="0">FALSE</definedName>
    <definedName name="QBREPORTCOMPARECOL_TRIPMILES" localSheetId="1">FALSE</definedName>
    <definedName name="QBREPORTCOMPARECOL_TRIPMILES" localSheetId="0">FALSE</definedName>
    <definedName name="QBREPORTCOMPARECOL_TRIPNOTBILLABLEMILES" localSheetId="1">FALSE</definedName>
    <definedName name="QBREPORTCOMPARECOL_TRIPNOTBILLABLEMILES" localSheetId="0">FALSE</definedName>
    <definedName name="QBREPORTCOMPARECOL_TRIPTAXDEDUCTIBLEAMOUNT" localSheetId="1">FALSE</definedName>
    <definedName name="QBREPORTCOMPARECOL_TRIPTAXDEDUCTIBLEAMOUNT" localSheetId="0">FALSE</definedName>
    <definedName name="QBREPORTCOMPARECOL_TRIPUNBILLEDMILES" localSheetId="1">FALSE</definedName>
    <definedName name="QBREPORTCOMPARECOL_TRIPUNBILLEDMILES" localSheetId="0">FALSE</definedName>
    <definedName name="QBREPORTCOMPARECOL_YTD" localSheetId="1">FALSE</definedName>
    <definedName name="QBREPORTCOMPARECOL_YTD" localSheetId="0">FALSE</definedName>
    <definedName name="QBREPORTCOMPARECOL_YTDBUDGET" localSheetId="1">FALSE</definedName>
    <definedName name="QBREPORTCOMPARECOL_YTDBUDGET" localSheetId="0">FALSE</definedName>
    <definedName name="QBREPORTCOMPARECOL_YTDPCT" localSheetId="1">FALSE</definedName>
    <definedName name="QBREPORTCOMPARECOL_YTDPCT" localSheetId="0">FALSE</definedName>
    <definedName name="QBREPORTROWAXIS" localSheetId="1">9</definedName>
    <definedName name="QBREPORTROWAXIS" localSheetId="0">11</definedName>
    <definedName name="QBREPORTSUBCOLAXIS" localSheetId="1">0</definedName>
    <definedName name="QBREPORTSUBCOLAXIS" localSheetId="0">24</definedName>
    <definedName name="QBREPORTTYPE" localSheetId="1">5</definedName>
    <definedName name="QBREPORTTYPE" localSheetId="0">288</definedName>
    <definedName name="QBROWHEADERS" localSheetId="1">7</definedName>
    <definedName name="QBROWHEADERS" localSheetId="0">8</definedName>
    <definedName name="QBSTARTDATE" localSheetId="1">20230430</definedName>
    <definedName name="QBSTARTDATE" localSheetId="0">20220701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2" l="1"/>
  <c r="H75" i="2"/>
  <c r="H71" i="2"/>
  <c r="H70" i="2"/>
  <c r="H69" i="2"/>
  <c r="H65" i="2"/>
  <c r="H64" i="2"/>
  <c r="H56" i="2"/>
  <c r="H52" i="2"/>
  <c r="H50" i="2"/>
  <c r="H39" i="2"/>
  <c r="H38" i="2"/>
  <c r="H36" i="2"/>
  <c r="H29" i="2"/>
  <c r="H28" i="2"/>
  <c r="H26" i="2"/>
  <c r="H22" i="2"/>
  <c r="H19" i="2"/>
  <c r="H17" i="2"/>
  <c r="H13" i="2"/>
  <c r="O92" i="1"/>
  <c r="M92" i="1"/>
  <c r="K92" i="1"/>
  <c r="I92" i="1"/>
  <c r="O91" i="1"/>
  <c r="M91" i="1"/>
  <c r="K91" i="1"/>
  <c r="I91" i="1"/>
  <c r="O90" i="1"/>
  <c r="M90" i="1"/>
  <c r="K90" i="1"/>
  <c r="I90" i="1"/>
  <c r="O88" i="1"/>
  <c r="M88" i="1"/>
  <c r="K88" i="1"/>
  <c r="I88" i="1"/>
  <c r="O87" i="1"/>
  <c r="M87" i="1"/>
  <c r="K87" i="1"/>
  <c r="I87" i="1"/>
  <c r="O86" i="1"/>
  <c r="M86" i="1"/>
  <c r="O85" i="1"/>
  <c r="M85" i="1"/>
  <c r="O84" i="1"/>
  <c r="M84" i="1"/>
  <c r="O83" i="1"/>
  <c r="M83" i="1"/>
  <c r="O82" i="1"/>
  <c r="M82" i="1"/>
  <c r="O81" i="1"/>
  <c r="M81" i="1"/>
  <c r="O80" i="1"/>
  <c r="M80" i="1"/>
  <c r="O79" i="1"/>
  <c r="M79" i="1"/>
  <c r="K79" i="1"/>
  <c r="I79" i="1"/>
  <c r="O78" i="1"/>
  <c r="M78" i="1"/>
  <c r="O74" i="1"/>
  <c r="M74" i="1"/>
  <c r="O73" i="1"/>
  <c r="M73" i="1"/>
  <c r="O72" i="1"/>
  <c r="M72" i="1"/>
  <c r="O71" i="1"/>
  <c r="M71" i="1"/>
  <c r="O70" i="1"/>
  <c r="M70" i="1"/>
  <c r="O69" i="1"/>
  <c r="M69" i="1"/>
  <c r="O68" i="1"/>
  <c r="M68" i="1"/>
  <c r="K68" i="1"/>
  <c r="I68" i="1"/>
  <c r="O67" i="1"/>
  <c r="M67" i="1"/>
  <c r="O66" i="1"/>
  <c r="M66" i="1"/>
  <c r="O65" i="1"/>
  <c r="M65" i="1"/>
  <c r="O64" i="1"/>
  <c r="M64" i="1"/>
  <c r="O63" i="1"/>
  <c r="M63" i="1"/>
  <c r="O61" i="1"/>
  <c r="M61" i="1"/>
  <c r="O60" i="1"/>
  <c r="M60" i="1"/>
  <c r="O59" i="1"/>
  <c r="M59" i="1"/>
  <c r="O58" i="1"/>
  <c r="M58" i="1"/>
  <c r="O57" i="1"/>
  <c r="M57" i="1"/>
  <c r="O55" i="1"/>
  <c r="M55" i="1"/>
  <c r="K55" i="1"/>
  <c r="I55" i="1"/>
  <c r="O54" i="1"/>
  <c r="M54" i="1"/>
  <c r="O53" i="1"/>
  <c r="M53" i="1"/>
  <c r="O52" i="1"/>
  <c r="M52" i="1"/>
  <c r="O51" i="1"/>
  <c r="M51" i="1"/>
  <c r="O50" i="1"/>
  <c r="M50" i="1"/>
  <c r="O49" i="1"/>
  <c r="M49" i="1"/>
  <c r="O48" i="1"/>
  <c r="M48" i="1"/>
  <c r="O47" i="1"/>
  <c r="M47" i="1"/>
  <c r="O46" i="1"/>
  <c r="M46" i="1"/>
  <c r="O45" i="1"/>
  <c r="M45" i="1"/>
  <c r="O44" i="1"/>
  <c r="M44" i="1"/>
  <c r="O43" i="1"/>
  <c r="M43" i="1"/>
  <c r="O42" i="1"/>
  <c r="M42" i="1"/>
  <c r="O38" i="1"/>
  <c r="M38" i="1"/>
  <c r="K38" i="1"/>
  <c r="I38" i="1"/>
  <c r="O37" i="1"/>
  <c r="M37" i="1"/>
  <c r="K37" i="1"/>
  <c r="I37" i="1"/>
  <c r="O36" i="1"/>
  <c r="M36" i="1"/>
  <c r="K36" i="1"/>
  <c r="I36" i="1"/>
  <c r="O35" i="1"/>
  <c r="M35" i="1"/>
  <c r="K35" i="1"/>
  <c r="I35" i="1"/>
  <c r="O34" i="1"/>
  <c r="M34" i="1"/>
  <c r="O32" i="1"/>
  <c r="M32" i="1"/>
  <c r="K32" i="1"/>
  <c r="I32" i="1"/>
  <c r="O31" i="1"/>
  <c r="M31" i="1"/>
  <c r="O30" i="1"/>
  <c r="M30" i="1"/>
  <c r="O29" i="1"/>
  <c r="M29" i="1"/>
  <c r="O27" i="1"/>
  <c r="M27" i="1"/>
  <c r="K27" i="1"/>
  <c r="I27" i="1"/>
  <c r="O26" i="1"/>
  <c r="M26" i="1"/>
  <c r="O25" i="1"/>
  <c r="M25" i="1"/>
  <c r="O24" i="1"/>
  <c r="M24" i="1"/>
  <c r="O23" i="1"/>
  <c r="M23" i="1"/>
  <c r="O22" i="1"/>
  <c r="M22" i="1"/>
  <c r="O21" i="1"/>
  <c r="M21" i="1"/>
  <c r="O19" i="1"/>
  <c r="M19" i="1"/>
  <c r="K19" i="1"/>
  <c r="I19" i="1"/>
  <c r="O18" i="1"/>
  <c r="M18" i="1"/>
  <c r="O17" i="1"/>
  <c r="M17" i="1"/>
  <c r="O16" i="1"/>
  <c r="M16" i="1"/>
  <c r="O15" i="1"/>
  <c r="M15" i="1"/>
  <c r="O13" i="1"/>
  <c r="M13" i="1"/>
  <c r="K13" i="1"/>
  <c r="I13" i="1"/>
  <c r="O12" i="1"/>
  <c r="M12" i="1"/>
  <c r="O11" i="1"/>
  <c r="M11" i="1"/>
  <c r="O10" i="1"/>
  <c r="M10" i="1"/>
</calcChain>
</file>

<file path=xl/sharedStrings.xml><?xml version="1.0" encoding="utf-8"?>
<sst xmlns="http://schemas.openxmlformats.org/spreadsheetml/2006/main" count="174" uniqueCount="162">
  <si>
    <t>2:42 PM</t>
  </si>
  <si>
    <t>Salt Lake Arts Council Foundation</t>
  </si>
  <si>
    <t>Profit &amp; Loss Budget vs. Actual</t>
  </si>
  <si>
    <t>Accrual Basis</t>
  </si>
  <si>
    <t>July 2022 through April 2023</t>
  </si>
  <si>
    <t>Jul '22 - Apr 23</t>
  </si>
  <si>
    <t>Budget</t>
  </si>
  <si>
    <t>$ Over Budget</t>
  </si>
  <si>
    <t>% of Budget</t>
  </si>
  <si>
    <t>Ordinary Income/Expense</t>
  </si>
  <si>
    <t>Income</t>
  </si>
  <si>
    <t>REVENUE</t>
  </si>
  <si>
    <t>CITY</t>
  </si>
  <si>
    <t>In-Kind SLC Dept DED Exp.</t>
  </si>
  <si>
    <t>In-Kind SLC Dept Salaries &amp; Ben</t>
  </si>
  <si>
    <t>SLC Nondepartmental</t>
  </si>
  <si>
    <t>Total CITY</t>
  </si>
  <si>
    <t>CONTRIBUTIONS</t>
  </si>
  <si>
    <t>Corporate</t>
  </si>
  <si>
    <t>Foundations</t>
  </si>
  <si>
    <t>In-Kind</t>
  </si>
  <si>
    <t>Individuals</t>
  </si>
  <si>
    <t>Total CONTRIBUTIONS</t>
  </si>
  <si>
    <t>EARNED INCOME</t>
  </si>
  <si>
    <t>Beverage Sales</t>
  </si>
  <si>
    <t>Commissions</t>
  </si>
  <si>
    <t>Other Fees</t>
  </si>
  <si>
    <t>Rental Fees</t>
  </si>
  <si>
    <t>Ticket Sales</t>
  </si>
  <si>
    <t>Vendor Fees</t>
  </si>
  <si>
    <t>Total EARNED INCOME</t>
  </si>
  <si>
    <t>GOVERNMENT GRANTS</t>
  </si>
  <si>
    <t>County</t>
  </si>
  <si>
    <t>Federal</t>
  </si>
  <si>
    <t>State</t>
  </si>
  <si>
    <t>Total GOVERNMENT GRANTS</t>
  </si>
  <si>
    <t>OTHER REVENUE</t>
  </si>
  <si>
    <t>Miscellaneous Income</t>
  </si>
  <si>
    <t>Total OTHER REVENUE</t>
  </si>
  <si>
    <t>Total REVENUE</t>
  </si>
  <si>
    <t>Total Income</t>
  </si>
  <si>
    <t>Gross Profit</t>
  </si>
  <si>
    <t>Expense</t>
  </si>
  <si>
    <t>EXPENSES</t>
  </si>
  <si>
    <t>General &amp; Adminstrative</t>
  </si>
  <si>
    <t>Bank Fees</t>
  </si>
  <si>
    <t>Benefits</t>
  </si>
  <si>
    <t>Conference Fees</t>
  </si>
  <si>
    <t>Contracted Services</t>
  </si>
  <si>
    <t>Credit Card Fees</t>
  </si>
  <si>
    <t>Dues/Subscriptions/Publications</t>
  </si>
  <si>
    <t>Employee Screenings</t>
  </si>
  <si>
    <t>General Insurance</t>
  </si>
  <si>
    <t>In-Kind SLC Dept DED Expenses</t>
  </si>
  <si>
    <t>Parking/Mileage</t>
  </si>
  <si>
    <t>Travel</t>
  </si>
  <si>
    <t>Utilities</t>
  </si>
  <si>
    <t>Total General &amp; Adminstrative</t>
  </si>
  <si>
    <t>Program Expenses</t>
  </si>
  <si>
    <t>Advertising &amp; Publicity</t>
  </si>
  <si>
    <t>Artist Commissions</t>
  </si>
  <si>
    <t>Beverages Purchased</t>
  </si>
  <si>
    <t>Equipment Rental</t>
  </si>
  <si>
    <t>Food &amp; Beverage</t>
  </si>
  <si>
    <t>Grant Expense</t>
  </si>
  <si>
    <t>Artist Career Empowerment</t>
  </si>
  <si>
    <t>Artist in the Classroom</t>
  </si>
  <si>
    <t>General Support</t>
  </si>
  <si>
    <t>Project Support</t>
  </si>
  <si>
    <t>Racial Equity and Inclusion</t>
  </si>
  <si>
    <t>Total Grant Expense</t>
  </si>
  <si>
    <t>Graphics/Design Work</t>
  </si>
  <si>
    <t>Honoraria &amp; Artist Fees</t>
  </si>
  <si>
    <t>In-Kind Goods &amp; Services</t>
  </si>
  <si>
    <t>Mailing</t>
  </si>
  <si>
    <t>Merchandise</t>
  </si>
  <si>
    <t>Miscellaneous Charge</t>
  </si>
  <si>
    <t>Payroll Taxes</t>
  </si>
  <si>
    <t>Federal Unemployment Tax</t>
  </si>
  <si>
    <t>FICA</t>
  </si>
  <si>
    <t>Payroll Taxes - Other</t>
  </si>
  <si>
    <t>Total Payroll Taxes</t>
  </si>
  <si>
    <t>Permits &amp; Licenses</t>
  </si>
  <si>
    <t>Postage</t>
  </si>
  <si>
    <t>Printing</t>
  </si>
  <si>
    <t>Salaries &amp; Wages</t>
  </si>
  <si>
    <t>Security</t>
  </si>
  <si>
    <t>Supplies</t>
  </si>
  <si>
    <t>Unemployment</t>
  </si>
  <si>
    <t>Total Program Expenses</t>
  </si>
  <si>
    <t>Total EXPENSES</t>
  </si>
  <si>
    <t>Payroll Expenses</t>
  </si>
  <si>
    <t>Total Expense</t>
  </si>
  <si>
    <t>Net Ordinary Income</t>
  </si>
  <si>
    <t>Net Income</t>
  </si>
  <si>
    <t>2:44 PM</t>
  </si>
  <si>
    <t>Balance Sheet</t>
  </si>
  <si>
    <t>As of April 30, 2023</t>
  </si>
  <si>
    <t>Apr 30, 23</t>
  </si>
  <si>
    <t>ASSETS</t>
  </si>
  <si>
    <t>Current Assets</t>
  </si>
  <si>
    <t>Checking/Savings</t>
  </si>
  <si>
    <t>Cash</t>
  </si>
  <si>
    <t>Checking-MACU</t>
  </si>
  <si>
    <t>Checking - MACU/Grants</t>
  </si>
  <si>
    <t>Savings - MACU</t>
  </si>
  <si>
    <t>Savings - MACU/Grants</t>
  </si>
  <si>
    <t>Total Cash</t>
  </si>
  <si>
    <t>Gift Card</t>
  </si>
  <si>
    <t>Investments</t>
  </si>
  <si>
    <t>Utah State Treasurer</t>
  </si>
  <si>
    <t>Total Investments</t>
  </si>
  <si>
    <t>MACU Express Debit</t>
  </si>
  <si>
    <t>Total Checking/Savings</t>
  </si>
  <si>
    <t>Accounts Receivable</t>
  </si>
  <si>
    <t>Total Accounts Receivable</t>
  </si>
  <si>
    <t>Other Current Assets</t>
  </si>
  <si>
    <t>Other Assets</t>
  </si>
  <si>
    <t>Prepaid Postage</t>
  </si>
  <si>
    <t>Total Other Assets</t>
  </si>
  <si>
    <t>Sales Tax Receivable</t>
  </si>
  <si>
    <t>Total Other Current Assets</t>
  </si>
  <si>
    <t>Total Current Assets</t>
  </si>
  <si>
    <t>Fixed Assets</t>
  </si>
  <si>
    <t>Electronic Equipment</t>
  </si>
  <si>
    <t>Event Equipment</t>
  </si>
  <si>
    <t>Furniture and Equipment</t>
  </si>
  <si>
    <t>Leasehold Improvements</t>
  </si>
  <si>
    <t>Total Fixed Assets</t>
  </si>
  <si>
    <t>Investment in Gnrl Fixed Assets</t>
  </si>
  <si>
    <t>TOTAL ASSETS</t>
  </si>
  <si>
    <t>LIABILITIES &amp; EQUITY</t>
  </si>
  <si>
    <t>Liabilities</t>
  </si>
  <si>
    <t>Current Liabilities</t>
  </si>
  <si>
    <t>Accounts Payable</t>
  </si>
  <si>
    <t>Grants Payable</t>
  </si>
  <si>
    <t>Total Grants Payable</t>
  </si>
  <si>
    <t>Payables</t>
  </si>
  <si>
    <t>Total Accounts Payable</t>
  </si>
  <si>
    <t>Credit Cards</t>
  </si>
  <si>
    <t>MACU Credit Card</t>
  </si>
  <si>
    <t>MACU Credit Card 0626</t>
  </si>
  <si>
    <t>Total Credit Cards</t>
  </si>
  <si>
    <t>Other Current Liabilities</t>
  </si>
  <si>
    <t>Accrued Liabilities</t>
  </si>
  <si>
    <t>Accrued Payroll Taxes</t>
  </si>
  <si>
    <t>Employee Witholding FICA</t>
  </si>
  <si>
    <t>Employer FICA</t>
  </si>
  <si>
    <t>Federal Tax Withholding</t>
  </si>
  <si>
    <t>State Income Tax Withholding</t>
  </si>
  <si>
    <t>Total Accrued Payroll Taxes</t>
  </si>
  <si>
    <t>Total Accrued Liabilities</t>
  </si>
  <si>
    <t>Deferred Revenue</t>
  </si>
  <si>
    <t>Deposit Liabilities</t>
  </si>
  <si>
    <t>Direct Deposit Liabilities</t>
  </si>
  <si>
    <t>Total Other Current Liabilities</t>
  </si>
  <si>
    <t>Total Current Liabilities</t>
  </si>
  <si>
    <t>Total Liabilities</t>
  </si>
  <si>
    <t>Equity</t>
  </si>
  <si>
    <t>Unrestricted Net Assets</t>
  </si>
  <si>
    <t>Total Equity</t>
  </si>
  <si>
    <t>TOTAL LIABILITIES &amp;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</si>
</sst>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#,##0.00;\-#,##0.00"/>
    <numFmt numFmtId="166" formatCode="#,##0.0#%;\-#,##0.0#%"/>
  </numFmts>
  <fonts count="6" x14ac:knownFonts="1">
    <font>
      <sz val="11"/>
      <color theme="1"/>
      <name val="Calibri"/>
      <family val="2"/>
      <scheme val="minor"/>
    </font>
    <font>
      <b/>
      <sz val="8"/>
      <color rgb="FF323232"/>
      <name val="Arial"/>
      <family val="2"/>
    </font>
    <font>
      <b/>
      <sz val="12"/>
      <color rgb="FF323232"/>
      <name val="Arial"/>
      <family val="2"/>
    </font>
    <font>
      <b/>
      <sz val="14"/>
      <color rgb="FF323232"/>
      <name val="Arial"/>
      <family val="2"/>
    </font>
    <font>
      <b/>
      <sz val="10"/>
      <color rgb="FF323232"/>
      <name val="Arial"/>
      <family val="2"/>
    </font>
    <font>
      <sz val="8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0" fillId="0" borderId="0" xfId="0" applyNumberFormat="1" applyAlignment="1">
      <alignment horizontal="centerContinuous"/>
    </xf>
    <xf numFmtId="165" fontId="5" fillId="0" borderId="0" xfId="0" applyNumberFormat="1" applyFont="1"/>
    <xf numFmtId="49" fontId="5" fillId="0" borderId="0" xfId="0" applyNumberFormat="1" applyFont="1"/>
    <xf numFmtId="166" fontId="5" fillId="0" borderId="0" xfId="0" applyNumberFormat="1" applyFont="1"/>
    <xf numFmtId="165" fontId="5" fillId="0" borderId="3" xfId="0" applyNumberFormat="1" applyFont="1" applyBorder="1"/>
    <xf numFmtId="166" fontId="5" fillId="0" borderId="3" xfId="0" applyNumberFormat="1" applyFont="1" applyBorder="1"/>
    <xf numFmtId="165" fontId="5" fillId="0" borderId="5" xfId="0" applyNumberFormat="1" applyFont="1" applyBorder="1"/>
    <xf numFmtId="166" fontId="5" fillId="0" borderId="5" xfId="0" applyNumberFormat="1" applyFont="1" applyBorder="1"/>
    <xf numFmtId="165" fontId="5" fillId="0" borderId="4" xfId="0" applyNumberFormat="1" applyFont="1" applyBorder="1"/>
    <xf numFmtId="166" fontId="5" fillId="0" borderId="4" xfId="0" applyNumberFormat="1" applyFont="1" applyBorder="1"/>
    <xf numFmtId="165" fontId="1" fillId="0" borderId="6" xfId="0" applyNumberFormat="1" applyFont="1" applyBorder="1"/>
    <xf numFmtId="166" fontId="1" fillId="0" borderId="6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104775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104775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104775</xdr:colOff>
          <xdr:row>1</xdr:row>
          <xdr:rowOff>28575</xdr:rowOff>
        </xdr:to>
        <xdr:sp macro="" textlink="">
          <xdr:nvSpPr>
            <xdr:cNvPr id="2049" name="FILTER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104775</xdr:colOff>
          <xdr:row>1</xdr:row>
          <xdr:rowOff>28575</xdr:rowOff>
        </xdr:to>
        <xdr:sp macro="" textlink="">
          <xdr:nvSpPr>
            <xdr:cNvPr id="2050" name="HEADER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FEDD-52DC-4588-B223-B0F7DE7332C8}">
  <sheetPr codeName="Sheet1"/>
  <dimension ref="A1:O93"/>
  <sheetViews>
    <sheetView workbookViewId="0">
      <pane xSplit="8" ySplit="5" topLeftCell="I68" activePane="bottomRight" state="frozenSplit"/>
      <selection pane="topRight" activeCell="I1" sqref="I1"/>
      <selection pane="bottomLeft" activeCell="A6" sqref="A6"/>
      <selection pane="bottomRight" activeCell="I80" sqref="I80"/>
    </sheetView>
  </sheetViews>
  <sheetFormatPr defaultRowHeight="15" x14ac:dyDescent="0.25"/>
  <cols>
    <col min="1" max="7" width="2.85546875" style="19" customWidth="1"/>
    <col min="8" max="8" width="21.5703125" style="19" customWidth="1"/>
    <col min="9" max="9" width="10.85546875" bestFit="1" customWidth="1"/>
    <col min="10" max="10" width="2.140625" customWidth="1"/>
    <col min="11" max="11" width="9.28515625" bestFit="1" customWidth="1"/>
    <col min="12" max="12" width="2.140625" customWidth="1"/>
    <col min="13" max="13" width="10.7109375" bestFit="1" customWidth="1"/>
    <col min="14" max="14" width="2.140625" customWidth="1"/>
    <col min="15" max="15" width="10.42578125" bestFit="1" customWidth="1"/>
  </cols>
  <sheetData>
    <row r="1" spans="1:15" ht="15.75" x14ac:dyDescent="0.25">
      <c r="A1" s="3" t="s">
        <v>1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20" t="s">
        <v>0</v>
      </c>
    </row>
    <row r="2" spans="1:15" ht="18" x14ac:dyDescent="0.25">
      <c r="A2" s="4" t="s">
        <v>2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21">
        <v>45051</v>
      </c>
    </row>
    <row r="3" spans="1:15" x14ac:dyDescent="0.25">
      <c r="A3" s="5" t="s">
        <v>4</v>
      </c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20" t="s">
        <v>3</v>
      </c>
    </row>
    <row r="4" spans="1:15" ht="15.75" thickBot="1" x14ac:dyDescent="0.3">
      <c r="A4" s="2"/>
      <c r="B4" s="2"/>
      <c r="C4" s="2"/>
      <c r="D4" s="2"/>
      <c r="E4" s="2"/>
      <c r="F4" s="2"/>
      <c r="G4" s="2"/>
      <c r="H4" s="2"/>
      <c r="I4" s="7"/>
      <c r="J4" s="6"/>
      <c r="K4" s="7"/>
      <c r="L4" s="6"/>
      <c r="M4" s="7"/>
      <c r="N4" s="6"/>
      <c r="O4" s="7"/>
    </row>
    <row r="5" spans="1:15" s="25" customFormat="1" ht="16.5" thickTop="1" thickBot="1" x14ac:dyDescent="0.3">
      <c r="A5" s="22"/>
      <c r="B5" s="22"/>
      <c r="C5" s="22"/>
      <c r="D5" s="22"/>
      <c r="E5" s="22"/>
      <c r="F5" s="22"/>
      <c r="G5" s="22"/>
      <c r="H5" s="22"/>
      <c r="I5" s="23" t="s">
        <v>5</v>
      </c>
      <c r="J5" s="24"/>
      <c r="K5" s="23" t="s">
        <v>6</v>
      </c>
      <c r="L5" s="24"/>
      <c r="M5" s="23" t="s">
        <v>7</v>
      </c>
      <c r="N5" s="24"/>
      <c r="O5" s="23" t="s">
        <v>8</v>
      </c>
    </row>
    <row r="6" spans="1:15" ht="15.75" thickTop="1" x14ac:dyDescent="0.25">
      <c r="A6" s="2"/>
      <c r="B6" s="2" t="s">
        <v>9</v>
      </c>
      <c r="C6" s="2"/>
      <c r="D6" s="2"/>
      <c r="E6" s="2"/>
      <c r="F6" s="2"/>
      <c r="G6" s="2"/>
      <c r="H6" s="2"/>
      <c r="I6" s="8"/>
      <c r="J6" s="9"/>
      <c r="K6" s="8"/>
      <c r="L6" s="9"/>
      <c r="M6" s="8"/>
      <c r="N6" s="9"/>
      <c r="O6" s="10"/>
    </row>
    <row r="7" spans="1:15" x14ac:dyDescent="0.25">
      <c r="A7" s="2"/>
      <c r="B7" s="2"/>
      <c r="C7" s="2"/>
      <c r="D7" s="2" t="s">
        <v>10</v>
      </c>
      <c r="E7" s="2"/>
      <c r="F7" s="2"/>
      <c r="G7" s="2"/>
      <c r="H7" s="2"/>
      <c r="I7" s="8"/>
      <c r="J7" s="9"/>
      <c r="K7" s="8"/>
      <c r="L7" s="9"/>
      <c r="M7" s="8"/>
      <c r="N7" s="9"/>
      <c r="O7" s="10"/>
    </row>
    <row r="8" spans="1:15" x14ac:dyDescent="0.25">
      <c r="A8" s="2"/>
      <c r="B8" s="2"/>
      <c r="C8" s="2"/>
      <c r="D8" s="2"/>
      <c r="E8" s="2" t="s">
        <v>11</v>
      </c>
      <c r="F8" s="2"/>
      <c r="G8" s="2"/>
      <c r="H8" s="2"/>
      <c r="I8" s="8"/>
      <c r="J8" s="9"/>
      <c r="K8" s="8"/>
      <c r="L8" s="9"/>
      <c r="M8" s="8"/>
      <c r="N8" s="9"/>
      <c r="O8" s="10"/>
    </row>
    <row r="9" spans="1:15" x14ac:dyDescent="0.25">
      <c r="A9" s="2"/>
      <c r="B9" s="2"/>
      <c r="C9" s="2"/>
      <c r="D9" s="2"/>
      <c r="E9" s="2"/>
      <c r="F9" s="2" t="s">
        <v>12</v>
      </c>
      <c r="G9" s="2"/>
      <c r="H9" s="2"/>
      <c r="I9" s="8"/>
      <c r="J9" s="9"/>
      <c r="K9" s="8"/>
      <c r="L9" s="9"/>
      <c r="M9" s="8"/>
      <c r="N9" s="9"/>
      <c r="O9" s="10"/>
    </row>
    <row r="10" spans="1:15" x14ac:dyDescent="0.25">
      <c r="A10" s="2"/>
      <c r="B10" s="2"/>
      <c r="C10" s="2"/>
      <c r="D10" s="2"/>
      <c r="E10" s="2"/>
      <c r="F10" s="2"/>
      <c r="G10" s="2" t="s">
        <v>13</v>
      </c>
      <c r="H10" s="2"/>
      <c r="I10" s="8">
        <v>0</v>
      </c>
      <c r="J10" s="9"/>
      <c r="K10" s="8">
        <v>53937</v>
      </c>
      <c r="L10" s="9"/>
      <c r="M10" s="8">
        <f>ROUND((I10-K10),5)</f>
        <v>-53937</v>
      </c>
      <c r="N10" s="9"/>
      <c r="O10" s="10">
        <f>ROUND(IF(K10=0, IF(I10=0, 0, 1), I10/K10),5)</f>
        <v>0</v>
      </c>
    </row>
    <row r="11" spans="1:15" x14ac:dyDescent="0.25">
      <c r="A11" s="2"/>
      <c r="B11" s="2"/>
      <c r="C11" s="2"/>
      <c r="D11" s="2"/>
      <c r="E11" s="2"/>
      <c r="F11" s="2"/>
      <c r="G11" s="2" t="s">
        <v>14</v>
      </c>
      <c r="H11" s="2"/>
      <c r="I11" s="8">
        <v>0</v>
      </c>
      <c r="J11" s="9"/>
      <c r="K11" s="8">
        <v>1022056</v>
      </c>
      <c r="L11" s="9"/>
      <c r="M11" s="8">
        <f>ROUND((I11-K11),5)</f>
        <v>-1022056</v>
      </c>
      <c r="N11" s="9"/>
      <c r="O11" s="10">
        <f>ROUND(IF(K11=0, IF(I11=0, 0, 1), I11/K11),5)</f>
        <v>0</v>
      </c>
    </row>
    <row r="12" spans="1:15" ht="15.75" thickBot="1" x14ac:dyDescent="0.3">
      <c r="A12" s="2"/>
      <c r="B12" s="2"/>
      <c r="C12" s="2"/>
      <c r="D12" s="2"/>
      <c r="E12" s="2"/>
      <c r="F12" s="2"/>
      <c r="G12" s="2" t="s">
        <v>15</v>
      </c>
      <c r="H12" s="2"/>
      <c r="I12" s="11">
        <v>800000</v>
      </c>
      <c r="J12" s="9"/>
      <c r="K12" s="11">
        <v>800000</v>
      </c>
      <c r="L12" s="9"/>
      <c r="M12" s="11">
        <f>ROUND((I12-K12),5)</f>
        <v>0</v>
      </c>
      <c r="N12" s="9"/>
      <c r="O12" s="12">
        <f>ROUND(IF(K12=0, IF(I12=0, 0, 1), I12/K12),5)</f>
        <v>1</v>
      </c>
    </row>
    <row r="13" spans="1:15" x14ac:dyDescent="0.25">
      <c r="A13" s="2"/>
      <c r="B13" s="2"/>
      <c r="C13" s="2"/>
      <c r="D13" s="2"/>
      <c r="E13" s="2"/>
      <c r="F13" s="2" t="s">
        <v>16</v>
      </c>
      <c r="G13" s="2"/>
      <c r="H13" s="2"/>
      <c r="I13" s="8">
        <f>ROUND(SUM(I9:I12),5)</f>
        <v>800000</v>
      </c>
      <c r="J13" s="9"/>
      <c r="K13" s="8">
        <f>ROUND(SUM(K9:K12),5)</f>
        <v>1875993</v>
      </c>
      <c r="L13" s="9"/>
      <c r="M13" s="8">
        <f>ROUND((I13-K13),5)</f>
        <v>-1075993</v>
      </c>
      <c r="N13" s="9"/>
      <c r="O13" s="10">
        <f>ROUND(IF(K13=0, IF(I13=0, 0, 1), I13/K13),5)</f>
        <v>0.42643999999999999</v>
      </c>
    </row>
    <row r="14" spans="1:15" x14ac:dyDescent="0.25">
      <c r="A14" s="2"/>
      <c r="B14" s="2"/>
      <c r="C14" s="2"/>
      <c r="D14" s="2"/>
      <c r="E14" s="2"/>
      <c r="F14" s="2" t="s">
        <v>17</v>
      </c>
      <c r="G14" s="2"/>
      <c r="H14" s="2"/>
      <c r="I14" s="8"/>
      <c r="J14" s="9"/>
      <c r="K14" s="8"/>
      <c r="L14" s="9"/>
      <c r="M14" s="8"/>
      <c r="N14" s="9"/>
      <c r="O14" s="10"/>
    </row>
    <row r="15" spans="1:15" x14ac:dyDescent="0.25">
      <c r="A15" s="2"/>
      <c r="B15" s="2"/>
      <c r="C15" s="2"/>
      <c r="D15" s="2"/>
      <c r="E15" s="2"/>
      <c r="F15" s="2"/>
      <c r="G15" s="2" t="s">
        <v>18</v>
      </c>
      <c r="H15" s="2"/>
      <c r="I15" s="8">
        <v>69500</v>
      </c>
      <c r="J15" s="9"/>
      <c r="K15" s="8">
        <v>55000</v>
      </c>
      <c r="L15" s="9"/>
      <c r="M15" s="8">
        <f>ROUND((I15-K15),5)</f>
        <v>14500</v>
      </c>
      <c r="N15" s="9"/>
      <c r="O15" s="10">
        <f>ROUND(IF(K15=0, IF(I15=0, 0, 1), I15/K15),5)</f>
        <v>1.2636400000000001</v>
      </c>
    </row>
    <row r="16" spans="1:15" x14ac:dyDescent="0.25">
      <c r="A16" s="2"/>
      <c r="B16" s="2"/>
      <c r="C16" s="2"/>
      <c r="D16" s="2"/>
      <c r="E16" s="2"/>
      <c r="F16" s="2"/>
      <c r="G16" s="2" t="s">
        <v>19</v>
      </c>
      <c r="H16" s="2"/>
      <c r="I16" s="8">
        <v>35000</v>
      </c>
      <c r="J16" s="9"/>
      <c r="K16" s="8">
        <v>25000</v>
      </c>
      <c r="L16" s="9"/>
      <c r="M16" s="8">
        <f>ROUND((I16-K16),5)</f>
        <v>10000</v>
      </c>
      <c r="N16" s="9"/>
      <c r="O16" s="10">
        <f>ROUND(IF(K16=0, IF(I16=0, 0, 1), I16/K16),5)</f>
        <v>1.4</v>
      </c>
    </row>
    <row r="17" spans="1:15" x14ac:dyDescent="0.25">
      <c r="A17" s="2"/>
      <c r="B17" s="2"/>
      <c r="C17" s="2"/>
      <c r="D17" s="2"/>
      <c r="E17" s="2"/>
      <c r="F17" s="2"/>
      <c r="G17" s="2" t="s">
        <v>20</v>
      </c>
      <c r="H17" s="2"/>
      <c r="I17" s="8">
        <v>0</v>
      </c>
      <c r="J17" s="9"/>
      <c r="K17" s="8">
        <v>70000</v>
      </c>
      <c r="L17" s="9"/>
      <c r="M17" s="8">
        <f>ROUND((I17-K17),5)</f>
        <v>-70000</v>
      </c>
      <c r="N17" s="9"/>
      <c r="O17" s="10">
        <f>ROUND(IF(K17=0, IF(I17=0, 0, 1), I17/K17),5)</f>
        <v>0</v>
      </c>
    </row>
    <row r="18" spans="1:15" ht="15.75" thickBot="1" x14ac:dyDescent="0.3">
      <c r="A18" s="2"/>
      <c r="B18" s="2"/>
      <c r="C18" s="2"/>
      <c r="D18" s="2"/>
      <c r="E18" s="2"/>
      <c r="F18" s="2"/>
      <c r="G18" s="2" t="s">
        <v>21</v>
      </c>
      <c r="H18" s="2"/>
      <c r="I18" s="11">
        <v>6270</v>
      </c>
      <c r="J18" s="9"/>
      <c r="K18" s="11">
        <v>6270</v>
      </c>
      <c r="L18" s="9"/>
      <c r="M18" s="11">
        <f>ROUND((I18-K18),5)</f>
        <v>0</v>
      </c>
      <c r="N18" s="9"/>
      <c r="O18" s="12">
        <f>ROUND(IF(K18=0, IF(I18=0, 0, 1), I18/K18),5)</f>
        <v>1</v>
      </c>
    </row>
    <row r="19" spans="1:15" x14ac:dyDescent="0.25">
      <c r="A19" s="2"/>
      <c r="B19" s="2"/>
      <c r="C19" s="2"/>
      <c r="D19" s="2"/>
      <c r="E19" s="2"/>
      <c r="F19" s="2" t="s">
        <v>22</v>
      </c>
      <c r="G19" s="2"/>
      <c r="H19" s="2"/>
      <c r="I19" s="8">
        <f>ROUND(SUM(I14:I18),5)</f>
        <v>110770</v>
      </c>
      <c r="J19" s="9"/>
      <c r="K19" s="8">
        <f>ROUND(SUM(K14:K18),5)</f>
        <v>156270</v>
      </c>
      <c r="L19" s="9"/>
      <c r="M19" s="8">
        <f>ROUND((I19-K19),5)</f>
        <v>-45500</v>
      </c>
      <c r="N19" s="9"/>
      <c r="O19" s="10">
        <f>ROUND(IF(K19=0, IF(I19=0, 0, 1), I19/K19),5)</f>
        <v>0.70884000000000003</v>
      </c>
    </row>
    <row r="20" spans="1:15" x14ac:dyDescent="0.25">
      <c r="A20" s="2"/>
      <c r="B20" s="2"/>
      <c r="C20" s="2"/>
      <c r="D20" s="2"/>
      <c r="E20" s="2"/>
      <c r="F20" s="2" t="s">
        <v>23</v>
      </c>
      <c r="G20" s="2"/>
      <c r="H20" s="2"/>
      <c r="I20" s="8"/>
      <c r="J20" s="9"/>
      <c r="K20" s="8"/>
      <c r="L20" s="9"/>
      <c r="M20" s="8"/>
      <c r="N20" s="9"/>
      <c r="O20" s="10"/>
    </row>
    <row r="21" spans="1:15" x14ac:dyDescent="0.25">
      <c r="A21" s="2"/>
      <c r="B21" s="2"/>
      <c r="C21" s="2"/>
      <c r="D21" s="2"/>
      <c r="E21" s="2"/>
      <c r="F21" s="2"/>
      <c r="G21" s="2" t="s">
        <v>24</v>
      </c>
      <c r="H21" s="2"/>
      <c r="I21" s="8">
        <v>0</v>
      </c>
      <c r="J21" s="9"/>
      <c r="K21" s="8">
        <v>28000</v>
      </c>
      <c r="L21" s="9"/>
      <c r="M21" s="8">
        <f t="shared" ref="M21:M27" si="0">ROUND((I21-K21),5)</f>
        <v>-28000</v>
      </c>
      <c r="N21" s="9"/>
      <c r="O21" s="10">
        <f t="shared" ref="O21:O27" si="1">ROUND(IF(K21=0, IF(I21=0, 0, 1), I21/K21),5)</f>
        <v>0</v>
      </c>
    </row>
    <row r="22" spans="1:15" x14ac:dyDescent="0.25">
      <c r="A22" s="2"/>
      <c r="B22" s="2"/>
      <c r="C22" s="2"/>
      <c r="D22" s="2"/>
      <c r="E22" s="2"/>
      <c r="F22" s="2"/>
      <c r="G22" s="2" t="s">
        <v>25</v>
      </c>
      <c r="H22" s="2"/>
      <c r="I22" s="8">
        <v>8930</v>
      </c>
      <c r="J22" s="9"/>
      <c r="K22" s="8">
        <v>4000</v>
      </c>
      <c r="L22" s="9"/>
      <c r="M22" s="8">
        <f t="shared" si="0"/>
        <v>4930</v>
      </c>
      <c r="N22" s="9"/>
      <c r="O22" s="10">
        <f t="shared" si="1"/>
        <v>2.2324999999999999</v>
      </c>
    </row>
    <row r="23" spans="1:15" x14ac:dyDescent="0.25">
      <c r="A23" s="2"/>
      <c r="B23" s="2"/>
      <c r="C23" s="2"/>
      <c r="D23" s="2"/>
      <c r="E23" s="2"/>
      <c r="F23" s="2"/>
      <c r="G23" s="2" t="s">
        <v>26</v>
      </c>
      <c r="H23" s="2"/>
      <c r="I23" s="8">
        <v>14780</v>
      </c>
      <c r="J23" s="9"/>
      <c r="K23" s="8">
        <v>16780</v>
      </c>
      <c r="L23" s="9"/>
      <c r="M23" s="8">
        <f t="shared" si="0"/>
        <v>-2000</v>
      </c>
      <c r="N23" s="9"/>
      <c r="O23" s="10">
        <f t="shared" si="1"/>
        <v>0.88080999999999998</v>
      </c>
    </row>
    <row r="24" spans="1:15" x14ac:dyDescent="0.25">
      <c r="A24" s="2"/>
      <c r="B24" s="2"/>
      <c r="C24" s="2"/>
      <c r="D24" s="2"/>
      <c r="E24" s="2"/>
      <c r="F24" s="2"/>
      <c r="G24" s="2" t="s">
        <v>27</v>
      </c>
      <c r="H24" s="2"/>
      <c r="I24" s="8">
        <v>2620</v>
      </c>
      <c r="J24" s="9"/>
      <c r="K24" s="8">
        <v>2500</v>
      </c>
      <c r="L24" s="9"/>
      <c r="M24" s="8">
        <f t="shared" si="0"/>
        <v>120</v>
      </c>
      <c r="N24" s="9"/>
      <c r="O24" s="10">
        <f t="shared" si="1"/>
        <v>1.048</v>
      </c>
    </row>
    <row r="25" spans="1:15" x14ac:dyDescent="0.25">
      <c r="A25" s="2"/>
      <c r="B25" s="2"/>
      <c r="C25" s="2"/>
      <c r="D25" s="2"/>
      <c r="E25" s="2"/>
      <c r="F25" s="2"/>
      <c r="G25" s="2" t="s">
        <v>28</v>
      </c>
      <c r="H25" s="2"/>
      <c r="I25" s="8">
        <v>30000</v>
      </c>
      <c r="J25" s="9"/>
      <c r="K25" s="8">
        <v>35000</v>
      </c>
      <c r="L25" s="9"/>
      <c r="M25" s="8">
        <f t="shared" si="0"/>
        <v>-5000</v>
      </c>
      <c r="N25" s="9"/>
      <c r="O25" s="10">
        <f t="shared" si="1"/>
        <v>0.85714000000000001</v>
      </c>
    </row>
    <row r="26" spans="1:15" ht="15.75" thickBot="1" x14ac:dyDescent="0.3">
      <c r="A26" s="2"/>
      <c r="B26" s="2"/>
      <c r="C26" s="2"/>
      <c r="D26" s="2"/>
      <c r="E26" s="2"/>
      <c r="F26" s="2"/>
      <c r="G26" s="2" t="s">
        <v>29</v>
      </c>
      <c r="H26" s="2"/>
      <c r="I26" s="11">
        <v>0</v>
      </c>
      <c r="J26" s="9"/>
      <c r="K26" s="11">
        <v>13000</v>
      </c>
      <c r="L26" s="9"/>
      <c r="M26" s="11">
        <f t="shared" si="0"/>
        <v>-13000</v>
      </c>
      <c r="N26" s="9"/>
      <c r="O26" s="12">
        <f t="shared" si="1"/>
        <v>0</v>
      </c>
    </row>
    <row r="27" spans="1:15" x14ac:dyDescent="0.25">
      <c r="A27" s="2"/>
      <c r="B27" s="2"/>
      <c r="C27" s="2"/>
      <c r="D27" s="2"/>
      <c r="E27" s="2"/>
      <c r="F27" s="2" t="s">
        <v>30</v>
      </c>
      <c r="G27" s="2"/>
      <c r="H27" s="2"/>
      <c r="I27" s="8">
        <f>ROUND(SUM(I20:I26),5)</f>
        <v>56330</v>
      </c>
      <c r="J27" s="9"/>
      <c r="K27" s="8">
        <f>ROUND(SUM(K20:K26),5)</f>
        <v>99280</v>
      </c>
      <c r="L27" s="9"/>
      <c r="M27" s="8">
        <f t="shared" si="0"/>
        <v>-42950</v>
      </c>
      <c r="N27" s="9"/>
      <c r="O27" s="10">
        <f t="shared" si="1"/>
        <v>0.56738999999999995</v>
      </c>
    </row>
    <row r="28" spans="1:15" x14ac:dyDescent="0.25">
      <c r="A28" s="2"/>
      <c r="B28" s="2"/>
      <c r="C28" s="2"/>
      <c r="D28" s="2"/>
      <c r="E28" s="2"/>
      <c r="F28" s="2" t="s">
        <v>31</v>
      </c>
      <c r="G28" s="2"/>
      <c r="H28" s="2"/>
      <c r="I28" s="8"/>
      <c r="J28" s="9"/>
      <c r="K28" s="8"/>
      <c r="L28" s="9"/>
      <c r="M28" s="8"/>
      <c r="N28" s="9"/>
      <c r="O28" s="10"/>
    </row>
    <row r="29" spans="1:15" x14ac:dyDescent="0.25">
      <c r="A29" s="2"/>
      <c r="B29" s="2"/>
      <c r="C29" s="2"/>
      <c r="D29" s="2"/>
      <c r="E29" s="2"/>
      <c r="F29" s="2"/>
      <c r="G29" s="2" t="s">
        <v>32</v>
      </c>
      <c r="H29" s="2"/>
      <c r="I29" s="8">
        <v>131311.35999999999</v>
      </c>
      <c r="J29" s="9"/>
      <c r="K29" s="8">
        <v>148000</v>
      </c>
      <c r="L29" s="9"/>
      <c r="M29" s="8">
        <f>ROUND((I29-K29),5)</f>
        <v>-16688.64</v>
      </c>
      <c r="N29" s="9"/>
      <c r="O29" s="10">
        <f>ROUND(IF(K29=0, IF(I29=0, 0, 1), I29/K29),5)</f>
        <v>0.88724000000000003</v>
      </c>
    </row>
    <row r="30" spans="1:15" x14ac:dyDescent="0.25">
      <c r="A30" s="2"/>
      <c r="B30" s="2"/>
      <c r="C30" s="2"/>
      <c r="D30" s="2"/>
      <c r="E30" s="2"/>
      <c r="F30" s="2"/>
      <c r="G30" s="2" t="s">
        <v>33</v>
      </c>
      <c r="H30" s="2"/>
      <c r="I30" s="8">
        <v>0</v>
      </c>
      <c r="J30" s="9"/>
      <c r="K30" s="8">
        <v>311968</v>
      </c>
      <c r="L30" s="9"/>
      <c r="M30" s="8">
        <f>ROUND((I30-K30),5)</f>
        <v>-311968</v>
      </c>
      <c r="N30" s="9"/>
      <c r="O30" s="10">
        <f>ROUND(IF(K30=0, IF(I30=0, 0, 1), I30/K30),5)</f>
        <v>0</v>
      </c>
    </row>
    <row r="31" spans="1:15" ht="15.75" thickBot="1" x14ac:dyDescent="0.3">
      <c r="A31" s="2"/>
      <c r="B31" s="2"/>
      <c r="C31" s="2"/>
      <c r="D31" s="2"/>
      <c r="E31" s="2"/>
      <c r="F31" s="2"/>
      <c r="G31" s="2" t="s">
        <v>34</v>
      </c>
      <c r="H31" s="2"/>
      <c r="I31" s="11">
        <v>61000</v>
      </c>
      <c r="J31" s="9"/>
      <c r="K31" s="11">
        <v>56000</v>
      </c>
      <c r="L31" s="9"/>
      <c r="M31" s="11">
        <f>ROUND((I31-K31),5)</f>
        <v>5000</v>
      </c>
      <c r="N31" s="9"/>
      <c r="O31" s="12">
        <f>ROUND(IF(K31=0, IF(I31=0, 0, 1), I31/K31),5)</f>
        <v>1.0892900000000001</v>
      </c>
    </row>
    <row r="32" spans="1:15" x14ac:dyDescent="0.25">
      <c r="A32" s="2"/>
      <c r="B32" s="2"/>
      <c r="C32" s="2"/>
      <c r="D32" s="2"/>
      <c r="E32" s="2"/>
      <c r="F32" s="2" t="s">
        <v>35</v>
      </c>
      <c r="G32" s="2"/>
      <c r="H32" s="2"/>
      <c r="I32" s="8">
        <f>ROUND(SUM(I28:I31),5)</f>
        <v>192311.36</v>
      </c>
      <c r="J32" s="9"/>
      <c r="K32" s="8">
        <f>ROUND(SUM(K28:K31),5)</f>
        <v>515968</v>
      </c>
      <c r="L32" s="9"/>
      <c r="M32" s="8">
        <f>ROUND((I32-K32),5)</f>
        <v>-323656.64</v>
      </c>
      <c r="N32" s="9"/>
      <c r="O32" s="10">
        <f>ROUND(IF(K32=0, IF(I32=0, 0, 1), I32/K32),5)</f>
        <v>0.37272</v>
      </c>
    </row>
    <row r="33" spans="1:15" x14ac:dyDescent="0.25">
      <c r="A33" s="2"/>
      <c r="B33" s="2"/>
      <c r="C33" s="2"/>
      <c r="D33" s="2"/>
      <c r="E33" s="2"/>
      <c r="F33" s="2" t="s">
        <v>36</v>
      </c>
      <c r="G33" s="2"/>
      <c r="H33" s="2"/>
      <c r="I33" s="8"/>
      <c r="J33" s="9"/>
      <c r="K33" s="8"/>
      <c r="L33" s="9"/>
      <c r="M33" s="8"/>
      <c r="N33" s="9"/>
      <c r="O33" s="10"/>
    </row>
    <row r="34" spans="1:15" ht="15.75" thickBot="1" x14ac:dyDescent="0.3">
      <c r="A34" s="2"/>
      <c r="B34" s="2"/>
      <c r="C34" s="2"/>
      <c r="D34" s="2"/>
      <c r="E34" s="2"/>
      <c r="F34" s="2"/>
      <c r="G34" s="2" t="s">
        <v>37</v>
      </c>
      <c r="H34" s="2"/>
      <c r="I34" s="8">
        <v>8000</v>
      </c>
      <c r="J34" s="9"/>
      <c r="K34" s="8">
        <v>8000</v>
      </c>
      <c r="L34" s="9"/>
      <c r="M34" s="8">
        <f>ROUND((I34-K34),5)</f>
        <v>0</v>
      </c>
      <c r="N34" s="9"/>
      <c r="O34" s="10">
        <f>ROUND(IF(K34=0, IF(I34=0, 0, 1), I34/K34),5)</f>
        <v>1</v>
      </c>
    </row>
    <row r="35" spans="1:15" ht="15.75" thickBot="1" x14ac:dyDescent="0.3">
      <c r="A35" s="2"/>
      <c r="B35" s="2"/>
      <c r="C35" s="2"/>
      <c r="D35" s="2"/>
      <c r="E35" s="2"/>
      <c r="F35" s="2" t="s">
        <v>38</v>
      </c>
      <c r="G35" s="2"/>
      <c r="H35" s="2"/>
      <c r="I35" s="13">
        <f>ROUND(SUM(I33:I34),5)</f>
        <v>8000</v>
      </c>
      <c r="J35" s="9"/>
      <c r="K35" s="13">
        <f>ROUND(SUM(K33:K34),5)</f>
        <v>8000</v>
      </c>
      <c r="L35" s="9"/>
      <c r="M35" s="13">
        <f>ROUND((I35-K35),5)</f>
        <v>0</v>
      </c>
      <c r="N35" s="9"/>
      <c r="O35" s="14">
        <f>ROUND(IF(K35=0, IF(I35=0, 0, 1), I35/K35),5)</f>
        <v>1</v>
      </c>
    </row>
    <row r="36" spans="1:15" ht="15.75" thickBot="1" x14ac:dyDescent="0.3">
      <c r="A36" s="2"/>
      <c r="B36" s="2"/>
      <c r="C36" s="2"/>
      <c r="D36" s="2"/>
      <c r="E36" s="2" t="s">
        <v>39</v>
      </c>
      <c r="F36" s="2"/>
      <c r="G36" s="2"/>
      <c r="H36" s="2"/>
      <c r="I36" s="13">
        <f>ROUND(I8+I13+I19+I27+I32+I35,5)</f>
        <v>1167411.3600000001</v>
      </c>
      <c r="J36" s="9"/>
      <c r="K36" s="13">
        <f>ROUND(K8+K13+K19+K27+K32+K35,5)</f>
        <v>2655511</v>
      </c>
      <c r="L36" s="9"/>
      <c r="M36" s="13">
        <f>ROUND((I36-K36),5)</f>
        <v>-1488099.64</v>
      </c>
      <c r="N36" s="9"/>
      <c r="O36" s="14">
        <f>ROUND(IF(K36=0, IF(I36=0, 0, 1), I36/K36),5)</f>
        <v>0.43962000000000001</v>
      </c>
    </row>
    <row r="37" spans="1:15" ht="15.75" thickBot="1" x14ac:dyDescent="0.3">
      <c r="A37" s="2"/>
      <c r="B37" s="2"/>
      <c r="C37" s="2"/>
      <c r="D37" s="2" t="s">
        <v>40</v>
      </c>
      <c r="E37" s="2"/>
      <c r="F37" s="2"/>
      <c r="G37" s="2"/>
      <c r="H37" s="2"/>
      <c r="I37" s="15">
        <f>ROUND(I7+I36,5)</f>
        <v>1167411.3600000001</v>
      </c>
      <c r="J37" s="9"/>
      <c r="K37" s="15">
        <f>ROUND(K7+K36,5)</f>
        <v>2655511</v>
      </c>
      <c r="L37" s="9"/>
      <c r="M37" s="15">
        <f>ROUND((I37-K37),5)</f>
        <v>-1488099.64</v>
      </c>
      <c r="N37" s="9"/>
      <c r="O37" s="16">
        <f>ROUND(IF(K37=0, IF(I37=0, 0, 1), I37/K37),5)</f>
        <v>0.43962000000000001</v>
      </c>
    </row>
    <row r="38" spans="1:15" x14ac:dyDescent="0.25">
      <c r="A38" s="2"/>
      <c r="B38" s="2"/>
      <c r="C38" s="2" t="s">
        <v>41</v>
      </c>
      <c r="D38" s="2"/>
      <c r="E38" s="2"/>
      <c r="F38" s="2"/>
      <c r="G38" s="2"/>
      <c r="H38" s="2"/>
      <c r="I38" s="8">
        <f>I37</f>
        <v>1167411.3600000001</v>
      </c>
      <c r="J38" s="9"/>
      <c r="K38" s="8">
        <f>K37</f>
        <v>2655511</v>
      </c>
      <c r="L38" s="9"/>
      <c r="M38" s="8">
        <f>ROUND((I38-K38),5)</f>
        <v>-1488099.64</v>
      </c>
      <c r="N38" s="9"/>
      <c r="O38" s="10">
        <f>ROUND(IF(K38=0, IF(I38=0, 0, 1), I38/K38),5)</f>
        <v>0.43962000000000001</v>
      </c>
    </row>
    <row r="39" spans="1:15" x14ac:dyDescent="0.25">
      <c r="A39" s="2"/>
      <c r="B39" s="2"/>
      <c r="C39" s="2"/>
      <c r="D39" s="2" t="s">
        <v>42</v>
      </c>
      <c r="E39" s="2"/>
      <c r="F39" s="2"/>
      <c r="G39" s="2"/>
      <c r="H39" s="2"/>
      <c r="I39" s="8"/>
      <c r="J39" s="9"/>
      <c r="K39" s="8"/>
      <c r="L39" s="9"/>
      <c r="M39" s="8"/>
      <c r="N39" s="9"/>
      <c r="O39" s="10"/>
    </row>
    <row r="40" spans="1:15" x14ac:dyDescent="0.25">
      <c r="A40" s="2"/>
      <c r="B40" s="2"/>
      <c r="C40" s="2"/>
      <c r="D40" s="2"/>
      <c r="E40" s="2" t="s">
        <v>43</v>
      </c>
      <c r="F40" s="2"/>
      <c r="G40" s="2"/>
      <c r="H40" s="2"/>
      <c r="I40" s="8"/>
      <c r="J40" s="9"/>
      <c r="K40" s="8"/>
      <c r="L40" s="9"/>
      <c r="M40" s="8"/>
      <c r="N40" s="9"/>
      <c r="O40" s="10"/>
    </row>
    <row r="41" spans="1:15" x14ac:dyDescent="0.25">
      <c r="A41" s="2"/>
      <c r="B41" s="2"/>
      <c r="C41" s="2"/>
      <c r="D41" s="2"/>
      <c r="E41" s="2"/>
      <c r="F41" s="2" t="s">
        <v>44</v>
      </c>
      <c r="G41" s="2"/>
      <c r="H41" s="2"/>
      <c r="I41" s="8"/>
      <c r="J41" s="9"/>
      <c r="K41" s="8"/>
      <c r="L41" s="9"/>
      <c r="M41" s="8"/>
      <c r="N41" s="9"/>
      <c r="O41" s="10"/>
    </row>
    <row r="42" spans="1:15" x14ac:dyDescent="0.25">
      <c r="A42" s="2"/>
      <c r="B42" s="2"/>
      <c r="C42" s="2"/>
      <c r="D42" s="2"/>
      <c r="E42" s="2"/>
      <c r="F42" s="2"/>
      <c r="G42" s="2" t="s">
        <v>45</v>
      </c>
      <c r="H42" s="2"/>
      <c r="I42" s="8">
        <v>356.88</v>
      </c>
      <c r="J42" s="9"/>
      <c r="K42" s="8">
        <v>600</v>
      </c>
      <c r="L42" s="9"/>
      <c r="M42" s="8">
        <f t="shared" ref="M42:M55" si="2">ROUND((I42-K42),5)</f>
        <v>-243.12</v>
      </c>
      <c r="N42" s="9"/>
      <c r="O42" s="10">
        <f t="shared" ref="O42:O55" si="3">ROUND(IF(K42=0, IF(I42=0, 0, 1), I42/K42),5)</f>
        <v>0.5948</v>
      </c>
    </row>
    <row r="43" spans="1:15" x14ac:dyDescent="0.25">
      <c r="A43" s="2"/>
      <c r="B43" s="2"/>
      <c r="C43" s="2"/>
      <c r="D43" s="2"/>
      <c r="E43" s="2"/>
      <c r="F43" s="2"/>
      <c r="G43" s="2" t="s">
        <v>46</v>
      </c>
      <c r="H43" s="2"/>
      <c r="I43" s="8">
        <v>1548</v>
      </c>
      <c r="J43" s="9"/>
      <c r="K43" s="8">
        <v>1801</v>
      </c>
      <c r="L43" s="9"/>
      <c r="M43" s="8">
        <f t="shared" si="2"/>
        <v>-253</v>
      </c>
      <c r="N43" s="9"/>
      <c r="O43" s="10">
        <f t="shared" si="3"/>
        <v>0.85951999999999995</v>
      </c>
    </row>
    <row r="44" spans="1:15" x14ac:dyDescent="0.25">
      <c r="A44" s="2"/>
      <c r="B44" s="2"/>
      <c r="C44" s="2"/>
      <c r="D44" s="2"/>
      <c r="E44" s="2"/>
      <c r="F44" s="2"/>
      <c r="G44" s="2" t="s">
        <v>47</v>
      </c>
      <c r="H44" s="2"/>
      <c r="I44" s="8">
        <v>300</v>
      </c>
      <c r="J44" s="9"/>
      <c r="K44" s="8">
        <v>850</v>
      </c>
      <c r="L44" s="9"/>
      <c r="M44" s="8">
        <f t="shared" si="2"/>
        <v>-550</v>
      </c>
      <c r="N44" s="9"/>
      <c r="O44" s="10">
        <f t="shared" si="3"/>
        <v>0.35293999999999998</v>
      </c>
    </row>
    <row r="45" spans="1:15" x14ac:dyDescent="0.25">
      <c r="A45" s="2"/>
      <c r="B45" s="2"/>
      <c r="C45" s="2"/>
      <c r="D45" s="2"/>
      <c r="E45" s="2"/>
      <c r="F45" s="2"/>
      <c r="G45" s="2" t="s">
        <v>48</v>
      </c>
      <c r="H45" s="2"/>
      <c r="I45" s="8">
        <v>222631.17</v>
      </c>
      <c r="J45" s="9"/>
      <c r="K45" s="8">
        <v>302800</v>
      </c>
      <c r="L45" s="9"/>
      <c r="M45" s="8">
        <f t="shared" si="2"/>
        <v>-80168.83</v>
      </c>
      <c r="N45" s="9"/>
      <c r="O45" s="10">
        <f t="shared" si="3"/>
        <v>0.73524</v>
      </c>
    </row>
    <row r="46" spans="1:15" x14ac:dyDescent="0.25">
      <c r="A46" s="2"/>
      <c r="B46" s="2"/>
      <c r="C46" s="2"/>
      <c r="D46" s="2"/>
      <c r="E46" s="2"/>
      <c r="F46" s="2"/>
      <c r="G46" s="2" t="s">
        <v>49</v>
      </c>
      <c r="H46" s="2"/>
      <c r="I46" s="8">
        <v>862.14</v>
      </c>
      <c r="J46" s="9"/>
      <c r="K46" s="8">
        <v>1000</v>
      </c>
      <c r="L46" s="9"/>
      <c r="M46" s="8">
        <f t="shared" si="2"/>
        <v>-137.86000000000001</v>
      </c>
      <c r="N46" s="9"/>
      <c r="O46" s="10">
        <f t="shared" si="3"/>
        <v>0.86214000000000002</v>
      </c>
    </row>
    <row r="47" spans="1:15" x14ac:dyDescent="0.25">
      <c r="A47" s="2"/>
      <c r="B47" s="2"/>
      <c r="C47" s="2"/>
      <c r="D47" s="2"/>
      <c r="E47" s="2"/>
      <c r="F47" s="2"/>
      <c r="G47" s="2" t="s">
        <v>50</v>
      </c>
      <c r="H47" s="2"/>
      <c r="I47" s="8">
        <v>11423.7</v>
      </c>
      <c r="J47" s="9"/>
      <c r="K47" s="8">
        <v>11745</v>
      </c>
      <c r="L47" s="9"/>
      <c r="M47" s="8">
        <f t="shared" si="2"/>
        <v>-321.3</v>
      </c>
      <c r="N47" s="9"/>
      <c r="O47" s="10">
        <f t="shared" si="3"/>
        <v>0.97263999999999995</v>
      </c>
    </row>
    <row r="48" spans="1:15" x14ac:dyDescent="0.25">
      <c r="A48" s="2"/>
      <c r="B48" s="2"/>
      <c r="C48" s="2"/>
      <c r="D48" s="2"/>
      <c r="E48" s="2"/>
      <c r="F48" s="2"/>
      <c r="G48" s="2" t="s">
        <v>51</v>
      </c>
      <c r="H48" s="2"/>
      <c r="I48" s="8">
        <v>0</v>
      </c>
      <c r="J48" s="9"/>
      <c r="K48" s="8">
        <v>300</v>
      </c>
      <c r="L48" s="9"/>
      <c r="M48" s="8">
        <f t="shared" si="2"/>
        <v>-300</v>
      </c>
      <c r="N48" s="9"/>
      <c r="O48" s="10">
        <f t="shared" si="3"/>
        <v>0</v>
      </c>
    </row>
    <row r="49" spans="1:15" x14ac:dyDescent="0.25">
      <c r="A49" s="2"/>
      <c r="B49" s="2"/>
      <c r="C49" s="2"/>
      <c r="D49" s="2"/>
      <c r="E49" s="2"/>
      <c r="F49" s="2"/>
      <c r="G49" s="2" t="s">
        <v>52</v>
      </c>
      <c r="H49" s="2"/>
      <c r="I49" s="8">
        <v>5859.13</v>
      </c>
      <c r="J49" s="9"/>
      <c r="K49" s="8">
        <v>11200</v>
      </c>
      <c r="L49" s="9"/>
      <c r="M49" s="8">
        <f t="shared" si="2"/>
        <v>-5340.87</v>
      </c>
      <c r="N49" s="9"/>
      <c r="O49" s="10">
        <f t="shared" si="3"/>
        <v>0.52314000000000005</v>
      </c>
    </row>
    <row r="50" spans="1:15" x14ac:dyDescent="0.25">
      <c r="A50" s="2"/>
      <c r="B50" s="2"/>
      <c r="C50" s="2"/>
      <c r="D50" s="2"/>
      <c r="E50" s="2"/>
      <c r="F50" s="2"/>
      <c r="G50" s="2" t="s">
        <v>53</v>
      </c>
      <c r="H50" s="2"/>
      <c r="I50" s="8">
        <v>0</v>
      </c>
      <c r="J50" s="9"/>
      <c r="K50" s="8">
        <v>53937</v>
      </c>
      <c r="L50" s="9"/>
      <c r="M50" s="8">
        <f t="shared" si="2"/>
        <v>-53937</v>
      </c>
      <c r="N50" s="9"/>
      <c r="O50" s="10">
        <f t="shared" si="3"/>
        <v>0</v>
      </c>
    </row>
    <row r="51" spans="1:15" x14ac:dyDescent="0.25">
      <c r="A51" s="2"/>
      <c r="B51" s="2"/>
      <c r="C51" s="2"/>
      <c r="D51" s="2"/>
      <c r="E51" s="2"/>
      <c r="F51" s="2"/>
      <c r="G51" s="2" t="s">
        <v>14</v>
      </c>
      <c r="H51" s="2"/>
      <c r="I51" s="8">
        <v>0</v>
      </c>
      <c r="J51" s="9"/>
      <c r="K51" s="8">
        <v>1022056</v>
      </c>
      <c r="L51" s="9"/>
      <c r="M51" s="8">
        <f t="shared" si="2"/>
        <v>-1022056</v>
      </c>
      <c r="N51" s="9"/>
      <c r="O51" s="10">
        <f t="shared" si="3"/>
        <v>0</v>
      </c>
    </row>
    <row r="52" spans="1:15" x14ac:dyDescent="0.25">
      <c r="A52" s="2"/>
      <c r="B52" s="2"/>
      <c r="C52" s="2"/>
      <c r="D52" s="2"/>
      <c r="E52" s="2"/>
      <c r="F52" s="2"/>
      <c r="G52" s="2" t="s">
        <v>54</v>
      </c>
      <c r="H52" s="2"/>
      <c r="I52" s="8">
        <v>52.6</v>
      </c>
      <c r="J52" s="9"/>
      <c r="K52" s="8">
        <v>1600</v>
      </c>
      <c r="L52" s="9"/>
      <c r="M52" s="8">
        <f t="shared" si="2"/>
        <v>-1547.4</v>
      </c>
      <c r="N52" s="9"/>
      <c r="O52" s="10">
        <f t="shared" si="3"/>
        <v>3.288E-2</v>
      </c>
    </row>
    <row r="53" spans="1:15" x14ac:dyDescent="0.25">
      <c r="A53" s="2"/>
      <c r="B53" s="2"/>
      <c r="C53" s="2"/>
      <c r="D53" s="2"/>
      <c r="E53" s="2"/>
      <c r="F53" s="2"/>
      <c r="G53" s="2" t="s">
        <v>55</v>
      </c>
      <c r="H53" s="2"/>
      <c r="I53" s="8">
        <v>3453.18</v>
      </c>
      <c r="J53" s="9"/>
      <c r="K53" s="8">
        <v>3670</v>
      </c>
      <c r="L53" s="9"/>
      <c r="M53" s="8">
        <f t="shared" si="2"/>
        <v>-216.82</v>
      </c>
      <c r="N53" s="9"/>
      <c r="O53" s="10">
        <f t="shared" si="3"/>
        <v>0.94091999999999998</v>
      </c>
    </row>
    <row r="54" spans="1:15" ht="15.75" thickBot="1" x14ac:dyDescent="0.3">
      <c r="A54" s="2"/>
      <c r="B54" s="2"/>
      <c r="C54" s="2"/>
      <c r="D54" s="2"/>
      <c r="E54" s="2"/>
      <c r="F54" s="2"/>
      <c r="G54" s="2" t="s">
        <v>56</v>
      </c>
      <c r="H54" s="2"/>
      <c r="I54" s="11">
        <v>6601.46</v>
      </c>
      <c r="J54" s="9"/>
      <c r="K54" s="11">
        <v>8000</v>
      </c>
      <c r="L54" s="9"/>
      <c r="M54" s="11">
        <f t="shared" si="2"/>
        <v>-1398.54</v>
      </c>
      <c r="N54" s="9"/>
      <c r="O54" s="12">
        <f t="shared" si="3"/>
        <v>0.82518000000000002</v>
      </c>
    </row>
    <row r="55" spans="1:15" x14ac:dyDescent="0.25">
      <c r="A55" s="2"/>
      <c r="B55" s="2"/>
      <c r="C55" s="2"/>
      <c r="D55" s="2"/>
      <c r="E55" s="2"/>
      <c r="F55" s="2" t="s">
        <v>57</v>
      </c>
      <c r="G55" s="2"/>
      <c r="H55" s="2"/>
      <c r="I55" s="8">
        <f>ROUND(SUM(I41:I54),5)</f>
        <v>253088.26</v>
      </c>
      <c r="J55" s="9"/>
      <c r="K55" s="8">
        <f>ROUND(SUM(K41:K54),5)</f>
        <v>1419559</v>
      </c>
      <c r="L55" s="9"/>
      <c r="M55" s="8">
        <f t="shared" si="2"/>
        <v>-1166470.74</v>
      </c>
      <c r="N55" s="9"/>
      <c r="O55" s="10">
        <f t="shared" si="3"/>
        <v>0.17829</v>
      </c>
    </row>
    <row r="56" spans="1:15" x14ac:dyDescent="0.25">
      <c r="A56" s="2"/>
      <c r="B56" s="2"/>
      <c r="C56" s="2"/>
      <c r="D56" s="2"/>
      <c r="E56" s="2"/>
      <c r="F56" s="2" t="s">
        <v>58</v>
      </c>
      <c r="G56" s="2"/>
      <c r="H56" s="2"/>
      <c r="I56" s="8"/>
      <c r="J56" s="9"/>
      <c r="K56" s="8"/>
      <c r="L56" s="9"/>
      <c r="M56" s="8"/>
      <c r="N56" s="9"/>
      <c r="O56" s="10"/>
    </row>
    <row r="57" spans="1:15" x14ac:dyDescent="0.25">
      <c r="A57" s="2"/>
      <c r="B57" s="2"/>
      <c r="C57" s="2"/>
      <c r="D57" s="2"/>
      <c r="E57" s="2"/>
      <c r="F57" s="2"/>
      <c r="G57" s="2" t="s">
        <v>59</v>
      </c>
      <c r="H57" s="2"/>
      <c r="I57" s="8">
        <v>5734.99</v>
      </c>
      <c r="J57" s="9"/>
      <c r="K57" s="8">
        <v>17053</v>
      </c>
      <c r="L57" s="9"/>
      <c r="M57" s="8">
        <f>ROUND((I57-K57),5)</f>
        <v>-11318.01</v>
      </c>
      <c r="N57" s="9"/>
      <c r="O57" s="10">
        <f>ROUND(IF(K57=0, IF(I57=0, 0, 1), I57/K57),5)</f>
        <v>0.33629999999999999</v>
      </c>
    </row>
    <row r="58" spans="1:15" x14ac:dyDescent="0.25">
      <c r="A58" s="2"/>
      <c r="B58" s="2"/>
      <c r="C58" s="2"/>
      <c r="D58" s="2"/>
      <c r="E58" s="2"/>
      <c r="F58" s="2"/>
      <c r="G58" s="2" t="s">
        <v>60</v>
      </c>
      <c r="H58" s="2"/>
      <c r="I58" s="8">
        <v>5537</v>
      </c>
      <c r="J58" s="9"/>
      <c r="K58" s="8">
        <v>2800</v>
      </c>
      <c r="L58" s="9"/>
      <c r="M58" s="8">
        <f>ROUND((I58-K58),5)</f>
        <v>2737</v>
      </c>
      <c r="N58" s="9"/>
      <c r="O58" s="10">
        <f>ROUND(IF(K58=0, IF(I58=0, 0, 1), I58/K58),5)</f>
        <v>1.9775</v>
      </c>
    </row>
    <row r="59" spans="1:15" x14ac:dyDescent="0.25">
      <c r="A59" s="2"/>
      <c r="B59" s="2"/>
      <c r="C59" s="2"/>
      <c r="D59" s="2"/>
      <c r="E59" s="2"/>
      <c r="F59" s="2"/>
      <c r="G59" s="2" t="s">
        <v>61</v>
      </c>
      <c r="H59" s="2"/>
      <c r="I59" s="8">
        <v>0</v>
      </c>
      <c r="J59" s="9"/>
      <c r="K59" s="8">
        <v>9000</v>
      </c>
      <c r="L59" s="9"/>
      <c r="M59" s="8">
        <f>ROUND((I59-K59),5)</f>
        <v>-9000</v>
      </c>
      <c r="N59" s="9"/>
      <c r="O59" s="10">
        <f>ROUND(IF(K59=0, IF(I59=0, 0, 1), I59/K59),5)</f>
        <v>0</v>
      </c>
    </row>
    <row r="60" spans="1:15" x14ac:dyDescent="0.25">
      <c r="A60" s="2"/>
      <c r="B60" s="2"/>
      <c r="C60" s="2"/>
      <c r="D60" s="2"/>
      <c r="E60" s="2"/>
      <c r="F60" s="2"/>
      <c r="G60" s="2" t="s">
        <v>62</v>
      </c>
      <c r="H60" s="2"/>
      <c r="I60" s="8">
        <v>14859.47</v>
      </c>
      <c r="J60" s="9"/>
      <c r="K60" s="8">
        <v>131000</v>
      </c>
      <c r="L60" s="9"/>
      <c r="M60" s="8">
        <f>ROUND((I60-K60),5)</f>
        <v>-116140.53</v>
      </c>
      <c r="N60" s="9"/>
      <c r="O60" s="10">
        <f>ROUND(IF(K60=0, IF(I60=0, 0, 1), I60/K60),5)</f>
        <v>0.11343</v>
      </c>
    </row>
    <row r="61" spans="1:15" x14ac:dyDescent="0.25">
      <c r="A61" s="2"/>
      <c r="B61" s="2"/>
      <c r="C61" s="2"/>
      <c r="D61" s="2"/>
      <c r="E61" s="2"/>
      <c r="F61" s="2"/>
      <c r="G61" s="2" t="s">
        <v>63</v>
      </c>
      <c r="H61" s="2"/>
      <c r="I61" s="8">
        <v>3482.77</v>
      </c>
      <c r="J61" s="9"/>
      <c r="K61" s="8">
        <v>7650</v>
      </c>
      <c r="L61" s="9"/>
      <c r="M61" s="8">
        <f>ROUND((I61-K61),5)</f>
        <v>-4167.2299999999996</v>
      </c>
      <c r="N61" s="9"/>
      <c r="O61" s="10">
        <f>ROUND(IF(K61=0, IF(I61=0, 0, 1), I61/K61),5)</f>
        <v>0.45526</v>
      </c>
    </row>
    <row r="62" spans="1:15" x14ac:dyDescent="0.25">
      <c r="A62" s="2"/>
      <c r="B62" s="2"/>
      <c r="C62" s="2"/>
      <c r="D62" s="2"/>
      <c r="E62" s="2"/>
      <c r="F62" s="2"/>
      <c r="G62" s="2" t="s">
        <v>64</v>
      </c>
      <c r="H62" s="2"/>
      <c r="I62" s="8"/>
      <c r="J62" s="9"/>
      <c r="K62" s="8"/>
      <c r="L62" s="9"/>
      <c r="M62" s="8"/>
      <c r="N62" s="9"/>
      <c r="O62" s="10"/>
    </row>
    <row r="63" spans="1:15" x14ac:dyDescent="0.25">
      <c r="A63" s="2"/>
      <c r="B63" s="2"/>
      <c r="C63" s="2"/>
      <c r="D63" s="2"/>
      <c r="E63" s="2"/>
      <c r="F63" s="2"/>
      <c r="G63" s="2"/>
      <c r="H63" s="2" t="s">
        <v>65</v>
      </c>
      <c r="I63" s="8">
        <v>0</v>
      </c>
      <c r="J63" s="9"/>
      <c r="K63" s="8">
        <v>160000</v>
      </c>
      <c r="L63" s="9"/>
      <c r="M63" s="8">
        <f t="shared" ref="M63:M74" si="4">ROUND((I63-K63),5)</f>
        <v>-160000</v>
      </c>
      <c r="N63" s="9"/>
      <c r="O63" s="10">
        <f t="shared" ref="O63:O74" si="5">ROUND(IF(K63=0, IF(I63=0, 0, 1), I63/K63),5)</f>
        <v>0</v>
      </c>
    </row>
    <row r="64" spans="1:15" x14ac:dyDescent="0.25">
      <c r="A64" s="2"/>
      <c r="B64" s="2"/>
      <c r="C64" s="2"/>
      <c r="D64" s="2"/>
      <c r="E64" s="2"/>
      <c r="F64" s="2"/>
      <c r="G64" s="2"/>
      <c r="H64" s="2" t="s">
        <v>66</v>
      </c>
      <c r="I64" s="8">
        <v>21000</v>
      </c>
      <c r="J64" s="9"/>
      <c r="K64" s="8">
        <v>21000</v>
      </c>
      <c r="L64" s="9"/>
      <c r="M64" s="8">
        <f t="shared" si="4"/>
        <v>0</v>
      </c>
      <c r="N64" s="9"/>
      <c r="O64" s="10">
        <f t="shared" si="5"/>
        <v>1</v>
      </c>
    </row>
    <row r="65" spans="1:15" x14ac:dyDescent="0.25">
      <c r="A65" s="2"/>
      <c r="B65" s="2"/>
      <c r="C65" s="2"/>
      <c r="D65" s="2"/>
      <c r="E65" s="2"/>
      <c r="F65" s="2"/>
      <c r="G65" s="2"/>
      <c r="H65" s="2" t="s">
        <v>67</v>
      </c>
      <c r="I65" s="8">
        <v>232750</v>
      </c>
      <c r="J65" s="9"/>
      <c r="K65" s="8">
        <v>232750</v>
      </c>
      <c r="L65" s="9"/>
      <c r="M65" s="8">
        <f t="shared" si="4"/>
        <v>0</v>
      </c>
      <c r="N65" s="9"/>
      <c r="O65" s="10">
        <f t="shared" si="5"/>
        <v>1</v>
      </c>
    </row>
    <row r="66" spans="1:15" x14ac:dyDescent="0.25">
      <c r="A66" s="2"/>
      <c r="B66" s="2"/>
      <c r="C66" s="2"/>
      <c r="D66" s="2"/>
      <c r="E66" s="2"/>
      <c r="F66" s="2"/>
      <c r="G66" s="2"/>
      <c r="H66" s="2" t="s">
        <v>68</v>
      </c>
      <c r="I66" s="8">
        <v>133650</v>
      </c>
      <c r="J66" s="9"/>
      <c r="K66" s="8">
        <v>139912</v>
      </c>
      <c r="L66" s="9"/>
      <c r="M66" s="8">
        <f t="shared" si="4"/>
        <v>-6262</v>
      </c>
      <c r="N66" s="9"/>
      <c r="O66" s="10">
        <f t="shared" si="5"/>
        <v>0.95523999999999998</v>
      </c>
    </row>
    <row r="67" spans="1:15" ht="15.75" thickBot="1" x14ac:dyDescent="0.3">
      <c r="A67" s="2"/>
      <c r="B67" s="2"/>
      <c r="C67" s="2"/>
      <c r="D67" s="2"/>
      <c r="E67" s="2"/>
      <c r="F67" s="2"/>
      <c r="G67" s="2"/>
      <c r="H67" s="2" t="s">
        <v>69</v>
      </c>
      <c r="I67" s="11">
        <v>0</v>
      </c>
      <c r="J67" s="9"/>
      <c r="K67" s="11">
        <v>78968</v>
      </c>
      <c r="L67" s="9"/>
      <c r="M67" s="11">
        <f t="shared" si="4"/>
        <v>-78968</v>
      </c>
      <c r="N67" s="9"/>
      <c r="O67" s="12">
        <f t="shared" si="5"/>
        <v>0</v>
      </c>
    </row>
    <row r="68" spans="1:15" x14ac:dyDescent="0.25">
      <c r="A68" s="2"/>
      <c r="B68" s="2"/>
      <c r="C68" s="2"/>
      <c r="D68" s="2"/>
      <c r="E68" s="2"/>
      <c r="F68" s="2"/>
      <c r="G68" s="2" t="s">
        <v>70</v>
      </c>
      <c r="H68" s="2"/>
      <c r="I68" s="8">
        <f>ROUND(SUM(I62:I67),5)</f>
        <v>387400</v>
      </c>
      <c r="J68" s="9"/>
      <c r="K68" s="8">
        <f>ROUND(SUM(K62:K67),5)</f>
        <v>632630</v>
      </c>
      <c r="L68" s="9"/>
      <c r="M68" s="8">
        <f t="shared" si="4"/>
        <v>-245230</v>
      </c>
      <c r="N68" s="9"/>
      <c r="O68" s="10">
        <f t="shared" si="5"/>
        <v>0.61236000000000002</v>
      </c>
    </row>
    <row r="69" spans="1:15" x14ac:dyDescent="0.25">
      <c r="A69" s="2"/>
      <c r="B69" s="2"/>
      <c r="C69" s="2"/>
      <c r="D69" s="2"/>
      <c r="E69" s="2"/>
      <c r="F69" s="2"/>
      <c r="G69" s="2" t="s">
        <v>71</v>
      </c>
      <c r="H69" s="2"/>
      <c r="I69" s="8">
        <v>4260</v>
      </c>
      <c r="J69" s="9"/>
      <c r="K69" s="8">
        <v>10530</v>
      </c>
      <c r="L69" s="9"/>
      <c r="M69" s="8">
        <f t="shared" si="4"/>
        <v>-6270</v>
      </c>
      <c r="N69" s="9"/>
      <c r="O69" s="10">
        <f t="shared" si="5"/>
        <v>0.40455999999999998</v>
      </c>
    </row>
    <row r="70" spans="1:15" x14ac:dyDescent="0.25">
      <c r="A70" s="2"/>
      <c r="B70" s="2"/>
      <c r="C70" s="2"/>
      <c r="D70" s="2"/>
      <c r="E70" s="2"/>
      <c r="F70" s="2"/>
      <c r="G70" s="2" t="s">
        <v>72</v>
      </c>
      <c r="H70" s="2"/>
      <c r="I70" s="8">
        <v>14473</v>
      </c>
      <c r="J70" s="9"/>
      <c r="K70" s="8">
        <v>88675</v>
      </c>
      <c r="L70" s="9"/>
      <c r="M70" s="8">
        <f t="shared" si="4"/>
        <v>-74202</v>
      </c>
      <c r="N70" s="9"/>
      <c r="O70" s="10">
        <f t="shared" si="5"/>
        <v>0.16320999999999999</v>
      </c>
    </row>
    <row r="71" spans="1:15" x14ac:dyDescent="0.25">
      <c r="A71" s="2"/>
      <c r="B71" s="2"/>
      <c r="C71" s="2"/>
      <c r="D71" s="2"/>
      <c r="E71" s="2"/>
      <c r="F71" s="2"/>
      <c r="G71" s="2" t="s">
        <v>73</v>
      </c>
      <c r="H71" s="2"/>
      <c r="I71" s="8">
        <v>0</v>
      </c>
      <c r="J71" s="9"/>
      <c r="K71" s="8">
        <v>70000</v>
      </c>
      <c r="L71" s="9"/>
      <c r="M71" s="8">
        <f t="shared" si="4"/>
        <v>-70000</v>
      </c>
      <c r="N71" s="9"/>
      <c r="O71" s="10">
        <f t="shared" si="5"/>
        <v>0</v>
      </c>
    </row>
    <row r="72" spans="1:15" x14ac:dyDescent="0.25">
      <c r="A72" s="2"/>
      <c r="B72" s="2"/>
      <c r="C72" s="2"/>
      <c r="D72" s="2"/>
      <c r="E72" s="2"/>
      <c r="F72" s="2"/>
      <c r="G72" s="2" t="s">
        <v>74</v>
      </c>
      <c r="H72" s="2"/>
      <c r="I72" s="8">
        <v>426.04</v>
      </c>
      <c r="J72" s="9"/>
      <c r="K72" s="8">
        <v>600</v>
      </c>
      <c r="L72" s="9"/>
      <c r="M72" s="8">
        <f t="shared" si="4"/>
        <v>-173.96</v>
      </c>
      <c r="N72" s="9"/>
      <c r="O72" s="10">
        <f t="shared" si="5"/>
        <v>0.71006999999999998</v>
      </c>
    </row>
    <row r="73" spans="1:15" x14ac:dyDescent="0.25">
      <c r="A73" s="2"/>
      <c r="B73" s="2"/>
      <c r="C73" s="2"/>
      <c r="D73" s="2"/>
      <c r="E73" s="2"/>
      <c r="F73" s="2"/>
      <c r="G73" s="2" t="s">
        <v>75</v>
      </c>
      <c r="H73" s="2"/>
      <c r="I73" s="8">
        <v>0</v>
      </c>
      <c r="J73" s="9"/>
      <c r="K73" s="8">
        <v>2750</v>
      </c>
      <c r="L73" s="9"/>
      <c r="M73" s="8">
        <f t="shared" si="4"/>
        <v>-2750</v>
      </c>
      <c r="N73" s="9"/>
      <c r="O73" s="10">
        <f t="shared" si="5"/>
        <v>0</v>
      </c>
    </row>
    <row r="74" spans="1:15" x14ac:dyDescent="0.25">
      <c r="A74" s="2"/>
      <c r="B74" s="2"/>
      <c r="C74" s="2"/>
      <c r="D74" s="2"/>
      <c r="E74" s="2"/>
      <c r="F74" s="2"/>
      <c r="G74" s="2" t="s">
        <v>76</v>
      </c>
      <c r="H74" s="2"/>
      <c r="I74" s="8">
        <v>1055.19</v>
      </c>
      <c r="J74" s="9"/>
      <c r="K74" s="8">
        <v>10500</v>
      </c>
      <c r="L74" s="9"/>
      <c r="M74" s="8">
        <f t="shared" si="4"/>
        <v>-9444.81</v>
      </c>
      <c r="N74" s="9"/>
      <c r="O74" s="10">
        <f t="shared" si="5"/>
        <v>0.10049</v>
      </c>
    </row>
    <row r="75" spans="1:15" x14ac:dyDescent="0.25">
      <c r="A75" s="2"/>
      <c r="B75" s="2"/>
      <c r="C75" s="2"/>
      <c r="D75" s="2"/>
      <c r="E75" s="2"/>
      <c r="F75" s="2"/>
      <c r="G75" s="2" t="s">
        <v>77</v>
      </c>
      <c r="H75" s="2"/>
      <c r="I75" s="8"/>
      <c r="J75" s="9"/>
      <c r="K75" s="8"/>
      <c r="L75" s="9"/>
      <c r="M75" s="8"/>
      <c r="N75" s="9"/>
      <c r="O75" s="10"/>
    </row>
    <row r="76" spans="1:15" x14ac:dyDescent="0.25">
      <c r="A76" s="2"/>
      <c r="B76" s="2"/>
      <c r="C76" s="2"/>
      <c r="D76" s="2"/>
      <c r="E76" s="2"/>
      <c r="F76" s="2"/>
      <c r="G76" s="2"/>
      <c r="H76" s="2" t="s">
        <v>78</v>
      </c>
      <c r="I76" s="8">
        <v>316.23</v>
      </c>
      <c r="J76" s="9"/>
      <c r="K76" s="8"/>
      <c r="L76" s="9"/>
      <c r="M76" s="8"/>
      <c r="N76" s="9"/>
      <c r="O76" s="10"/>
    </row>
    <row r="77" spans="1:15" x14ac:dyDescent="0.25">
      <c r="A77" s="2"/>
      <c r="B77" s="2"/>
      <c r="C77" s="2"/>
      <c r="D77" s="2"/>
      <c r="E77" s="2"/>
      <c r="F77" s="2"/>
      <c r="G77" s="2"/>
      <c r="H77" s="2" t="s">
        <v>79</v>
      </c>
      <c r="I77" s="8">
        <v>5679.29</v>
      </c>
      <c r="J77" s="9"/>
      <c r="K77" s="8"/>
      <c r="L77" s="9"/>
      <c r="M77" s="8"/>
      <c r="N77" s="9"/>
      <c r="O77" s="10"/>
    </row>
    <row r="78" spans="1:15" ht="15.75" thickBot="1" x14ac:dyDescent="0.3">
      <c r="A78" s="2"/>
      <c r="B78" s="2"/>
      <c r="C78" s="2"/>
      <c r="D78" s="2"/>
      <c r="E78" s="2"/>
      <c r="F78" s="2"/>
      <c r="G78" s="2"/>
      <c r="H78" s="2" t="s">
        <v>80</v>
      </c>
      <c r="I78" s="11">
        <v>0</v>
      </c>
      <c r="J78" s="9"/>
      <c r="K78" s="11">
        <v>10991</v>
      </c>
      <c r="L78" s="9"/>
      <c r="M78" s="11">
        <f t="shared" ref="M78:M88" si="6">ROUND((I78-K78),5)</f>
        <v>-10991</v>
      </c>
      <c r="N78" s="9"/>
      <c r="O78" s="12">
        <f t="shared" ref="O78:O88" si="7">ROUND(IF(K78=0, IF(I78=0, 0, 1), I78/K78),5)</f>
        <v>0</v>
      </c>
    </row>
    <row r="79" spans="1:15" x14ac:dyDescent="0.25">
      <c r="A79" s="2"/>
      <c r="B79" s="2"/>
      <c r="C79" s="2"/>
      <c r="D79" s="2"/>
      <c r="E79" s="2"/>
      <c r="F79" s="2"/>
      <c r="G79" s="2" t="s">
        <v>81</v>
      </c>
      <c r="H79" s="2"/>
      <c r="I79" s="8">
        <f>ROUND(SUM(I75:I78),5)</f>
        <v>5995.52</v>
      </c>
      <c r="J79" s="9"/>
      <c r="K79" s="8">
        <f>ROUND(SUM(K75:K78),5)</f>
        <v>10991</v>
      </c>
      <c r="L79" s="9"/>
      <c r="M79" s="8">
        <f t="shared" si="6"/>
        <v>-4995.4799999999996</v>
      </c>
      <c r="N79" s="9"/>
      <c r="O79" s="10">
        <f t="shared" si="7"/>
        <v>0.54549000000000003</v>
      </c>
    </row>
    <row r="80" spans="1:15" x14ac:dyDescent="0.25">
      <c r="A80" s="2"/>
      <c r="B80" s="2"/>
      <c r="C80" s="2"/>
      <c r="D80" s="2"/>
      <c r="E80" s="2"/>
      <c r="F80" s="2"/>
      <c r="G80" s="2" t="s">
        <v>82</v>
      </c>
      <c r="H80" s="2"/>
      <c r="I80" s="8">
        <v>6207.65</v>
      </c>
      <c r="J80" s="9"/>
      <c r="K80" s="8">
        <v>23025</v>
      </c>
      <c r="L80" s="9"/>
      <c r="M80" s="8">
        <f t="shared" si="6"/>
        <v>-16817.349999999999</v>
      </c>
      <c r="N80" s="9"/>
      <c r="O80" s="10">
        <f t="shared" si="7"/>
        <v>0.26960000000000001</v>
      </c>
    </row>
    <row r="81" spans="1:15" x14ac:dyDescent="0.25">
      <c r="A81" s="2"/>
      <c r="B81" s="2"/>
      <c r="C81" s="2"/>
      <c r="D81" s="2"/>
      <c r="E81" s="2"/>
      <c r="F81" s="2"/>
      <c r="G81" s="2" t="s">
        <v>83</v>
      </c>
      <c r="H81" s="2"/>
      <c r="I81" s="8">
        <v>1373.02</v>
      </c>
      <c r="J81" s="9"/>
      <c r="K81" s="8">
        <v>3200</v>
      </c>
      <c r="L81" s="9"/>
      <c r="M81" s="8">
        <f t="shared" si="6"/>
        <v>-1826.98</v>
      </c>
      <c r="N81" s="9"/>
      <c r="O81" s="10">
        <f t="shared" si="7"/>
        <v>0.42907000000000001</v>
      </c>
    </row>
    <row r="82" spans="1:15" x14ac:dyDescent="0.25">
      <c r="A82" s="2"/>
      <c r="B82" s="2"/>
      <c r="C82" s="2"/>
      <c r="D82" s="2"/>
      <c r="E82" s="2"/>
      <c r="F82" s="2"/>
      <c r="G82" s="2" t="s">
        <v>84</v>
      </c>
      <c r="H82" s="2"/>
      <c r="I82" s="8">
        <v>5420.25</v>
      </c>
      <c r="J82" s="9"/>
      <c r="K82" s="8">
        <v>25780</v>
      </c>
      <c r="L82" s="9"/>
      <c r="M82" s="8">
        <f t="shared" si="6"/>
        <v>-20359.75</v>
      </c>
      <c r="N82" s="9"/>
      <c r="O82" s="10">
        <f t="shared" si="7"/>
        <v>0.21024999999999999</v>
      </c>
    </row>
    <row r="83" spans="1:15" x14ac:dyDescent="0.25">
      <c r="A83" s="2"/>
      <c r="B83" s="2"/>
      <c r="C83" s="2"/>
      <c r="D83" s="2"/>
      <c r="E83" s="2"/>
      <c r="F83" s="2"/>
      <c r="G83" s="2" t="s">
        <v>85</v>
      </c>
      <c r="H83" s="2"/>
      <c r="I83" s="8">
        <v>70289.87</v>
      </c>
      <c r="J83" s="9"/>
      <c r="K83" s="8">
        <v>136903</v>
      </c>
      <c r="L83" s="9"/>
      <c r="M83" s="8">
        <f t="shared" si="6"/>
        <v>-66613.13</v>
      </c>
      <c r="N83" s="9"/>
      <c r="O83" s="10">
        <f t="shared" si="7"/>
        <v>0.51343000000000005</v>
      </c>
    </row>
    <row r="84" spans="1:15" x14ac:dyDescent="0.25">
      <c r="A84" s="2"/>
      <c r="B84" s="2"/>
      <c r="C84" s="2"/>
      <c r="D84" s="2"/>
      <c r="E84" s="2"/>
      <c r="F84" s="2"/>
      <c r="G84" s="2" t="s">
        <v>86</v>
      </c>
      <c r="H84" s="2"/>
      <c r="I84" s="8">
        <v>20372.39</v>
      </c>
      <c r="J84" s="9"/>
      <c r="K84" s="8">
        <v>45850</v>
      </c>
      <c r="L84" s="9"/>
      <c r="M84" s="8">
        <f t="shared" si="6"/>
        <v>-25477.61</v>
      </c>
      <c r="N84" s="9"/>
      <c r="O84" s="10">
        <f t="shared" si="7"/>
        <v>0.44433</v>
      </c>
    </row>
    <row r="85" spans="1:15" x14ac:dyDescent="0.25">
      <c r="A85" s="2"/>
      <c r="B85" s="2"/>
      <c r="C85" s="2"/>
      <c r="D85" s="2"/>
      <c r="E85" s="2"/>
      <c r="F85" s="2"/>
      <c r="G85" s="2" t="s">
        <v>87</v>
      </c>
      <c r="H85" s="2"/>
      <c r="I85" s="8">
        <v>15124.47</v>
      </c>
      <c r="J85" s="9"/>
      <c r="K85" s="8">
        <v>17677</v>
      </c>
      <c r="L85" s="9"/>
      <c r="M85" s="8">
        <f t="shared" si="6"/>
        <v>-2552.5300000000002</v>
      </c>
      <c r="N85" s="9"/>
      <c r="O85" s="10">
        <f t="shared" si="7"/>
        <v>0.85560000000000003</v>
      </c>
    </row>
    <row r="86" spans="1:15" ht="15.75" thickBot="1" x14ac:dyDescent="0.3">
      <c r="A86" s="2"/>
      <c r="B86" s="2"/>
      <c r="C86" s="2"/>
      <c r="D86" s="2"/>
      <c r="E86" s="2"/>
      <c r="F86" s="2"/>
      <c r="G86" s="2" t="s">
        <v>88</v>
      </c>
      <c r="H86" s="2"/>
      <c r="I86" s="8">
        <v>167.53</v>
      </c>
      <c r="J86" s="9"/>
      <c r="K86" s="8">
        <v>500</v>
      </c>
      <c r="L86" s="9"/>
      <c r="M86" s="8">
        <f t="shared" si="6"/>
        <v>-332.47</v>
      </c>
      <c r="N86" s="9"/>
      <c r="O86" s="10">
        <f t="shared" si="7"/>
        <v>0.33506000000000002</v>
      </c>
    </row>
    <row r="87" spans="1:15" ht="15.75" thickBot="1" x14ac:dyDescent="0.3">
      <c r="A87" s="2"/>
      <c r="B87" s="2"/>
      <c r="C87" s="2"/>
      <c r="D87" s="2"/>
      <c r="E87" s="2"/>
      <c r="F87" s="2" t="s">
        <v>89</v>
      </c>
      <c r="G87" s="2"/>
      <c r="H87" s="2"/>
      <c r="I87" s="15">
        <f>ROUND(SUM(I56:I61)+SUM(I68:I74)+SUM(I79:I86),5)</f>
        <v>562179.16</v>
      </c>
      <c r="J87" s="9"/>
      <c r="K87" s="15">
        <f>ROUND(SUM(K56:K61)+SUM(K68:K74)+SUM(K79:K86),5)</f>
        <v>1247114</v>
      </c>
      <c r="L87" s="9"/>
      <c r="M87" s="15">
        <f t="shared" si="6"/>
        <v>-684934.84</v>
      </c>
      <c r="N87" s="9"/>
      <c r="O87" s="16">
        <f t="shared" si="7"/>
        <v>0.45078000000000001</v>
      </c>
    </row>
    <row r="88" spans="1:15" x14ac:dyDescent="0.25">
      <c r="A88" s="2"/>
      <c r="B88" s="2"/>
      <c r="C88" s="2"/>
      <c r="D88" s="2"/>
      <c r="E88" s="2" t="s">
        <v>90</v>
      </c>
      <c r="F88" s="2"/>
      <c r="G88" s="2"/>
      <c r="H88" s="2"/>
      <c r="I88" s="8">
        <f>ROUND(I40+I55+I87,5)</f>
        <v>815267.42</v>
      </c>
      <c r="J88" s="9"/>
      <c r="K88" s="8">
        <f>ROUND(K40+K55+K87,5)</f>
        <v>2666673</v>
      </c>
      <c r="L88" s="9"/>
      <c r="M88" s="8">
        <f t="shared" si="6"/>
        <v>-1851405.58</v>
      </c>
      <c r="N88" s="9"/>
      <c r="O88" s="10">
        <f t="shared" si="7"/>
        <v>0.30571999999999999</v>
      </c>
    </row>
    <row r="89" spans="1:15" ht="15.75" thickBot="1" x14ac:dyDescent="0.3">
      <c r="A89" s="2"/>
      <c r="B89" s="2"/>
      <c r="C89" s="2"/>
      <c r="D89" s="2"/>
      <c r="E89" s="2" t="s">
        <v>91</v>
      </c>
      <c r="F89" s="2"/>
      <c r="G89" s="2"/>
      <c r="H89" s="2"/>
      <c r="I89" s="8">
        <v>0</v>
      </c>
      <c r="J89" s="9"/>
      <c r="K89" s="8"/>
      <c r="L89" s="9"/>
      <c r="M89" s="8"/>
      <c r="N89" s="9"/>
      <c r="O89" s="10"/>
    </row>
    <row r="90" spans="1:15" ht="15.75" thickBot="1" x14ac:dyDescent="0.3">
      <c r="A90" s="2"/>
      <c r="B90" s="2"/>
      <c r="C90" s="2"/>
      <c r="D90" s="2" t="s">
        <v>92</v>
      </c>
      <c r="E90" s="2"/>
      <c r="F90" s="2"/>
      <c r="G90" s="2"/>
      <c r="H90" s="2"/>
      <c r="I90" s="13">
        <f>ROUND(I39+SUM(I88:I89),5)</f>
        <v>815267.42</v>
      </c>
      <c r="J90" s="9"/>
      <c r="K90" s="13">
        <f>ROUND(K39+SUM(K88:K89),5)</f>
        <v>2666673</v>
      </c>
      <c r="L90" s="9"/>
      <c r="M90" s="13">
        <f>ROUND((I90-K90),5)</f>
        <v>-1851405.58</v>
      </c>
      <c r="N90" s="9"/>
      <c r="O90" s="14">
        <f>ROUND(IF(K90=0, IF(I90=0, 0, 1), I90/K90),5)</f>
        <v>0.30571999999999999</v>
      </c>
    </row>
    <row r="91" spans="1:15" ht="15.75" thickBot="1" x14ac:dyDescent="0.3">
      <c r="A91" s="2"/>
      <c r="B91" s="2" t="s">
        <v>93</v>
      </c>
      <c r="C91" s="2"/>
      <c r="D91" s="2"/>
      <c r="E91" s="2"/>
      <c r="F91" s="2"/>
      <c r="G91" s="2"/>
      <c r="H91" s="2"/>
      <c r="I91" s="13">
        <f>ROUND(I6+I38-I90,5)</f>
        <v>352143.94</v>
      </c>
      <c r="J91" s="9"/>
      <c r="K91" s="13">
        <f>ROUND(K6+K38-K90,5)</f>
        <v>-11162</v>
      </c>
      <c r="L91" s="9"/>
      <c r="M91" s="13">
        <f>ROUND((I91-K91),5)</f>
        <v>363305.94</v>
      </c>
      <c r="N91" s="9"/>
      <c r="O91" s="14">
        <f>ROUND(IF(K91=0, IF(I91=0, 0, 1), I91/K91),5)</f>
        <v>-31.548459999999999</v>
      </c>
    </row>
    <row r="92" spans="1:15" s="19" customFormat="1" ht="12" thickBot="1" x14ac:dyDescent="0.25">
      <c r="A92" s="2" t="s">
        <v>94</v>
      </c>
      <c r="B92" s="2"/>
      <c r="C92" s="2"/>
      <c r="D92" s="2"/>
      <c r="E92" s="2"/>
      <c r="F92" s="2"/>
      <c r="G92" s="2"/>
      <c r="H92" s="2"/>
      <c r="I92" s="17">
        <f>I91</f>
        <v>352143.94</v>
      </c>
      <c r="J92" s="2"/>
      <c r="K92" s="17">
        <f>K91</f>
        <v>-11162</v>
      </c>
      <c r="L92" s="2"/>
      <c r="M92" s="17">
        <f>ROUND((I92-K92),5)</f>
        <v>363305.94</v>
      </c>
      <c r="N92" s="2"/>
      <c r="O92" s="18">
        <f>ROUND(IF(K92=0, IF(I92=0, 0, 1), I92/K92),5)</f>
        <v>-31.548459999999999</v>
      </c>
    </row>
    <row r="93" spans="1:15" ht="15.75" thickTop="1" x14ac:dyDescent="0.25"/>
  </sheetData>
  <pageMargins left="0.7" right="0.7" top="0.75" bottom="0.75" header="0.1" footer="0.3"/>
  <pageSetup orientation="portrait" r:id="rId1"/>
  <headerFoot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8968-306E-49B7-9529-C667A1485E47}">
  <sheetPr codeName="Sheet2"/>
  <dimension ref="A1:H77"/>
  <sheetViews>
    <sheetView tabSelected="1" workbookViewId="0">
      <pane xSplit="7" ySplit="4" topLeftCell="H5" activePane="bottomRight" state="frozenSplit"/>
      <selection pane="topRight" activeCell="H1" sqref="H1"/>
      <selection pane="bottomLeft" activeCell="A5" sqref="A5"/>
      <selection pane="bottomRight"/>
    </sheetView>
  </sheetViews>
  <sheetFormatPr defaultRowHeight="15" x14ac:dyDescent="0.25"/>
  <cols>
    <col min="1" max="6" width="2.85546875" style="19" customWidth="1"/>
    <col min="7" max="7" width="21.7109375" style="19" customWidth="1"/>
    <col min="8" max="8" width="10.42578125" bestFit="1" customWidth="1"/>
  </cols>
  <sheetData>
    <row r="1" spans="1:8" ht="15.75" x14ac:dyDescent="0.25">
      <c r="A1" s="3" t="s">
        <v>1</v>
      </c>
      <c r="B1" s="2"/>
      <c r="C1" s="2"/>
      <c r="D1" s="2"/>
      <c r="E1" s="2"/>
      <c r="F1" s="2"/>
      <c r="G1" s="2"/>
      <c r="H1" s="20" t="s">
        <v>95</v>
      </c>
    </row>
    <row r="2" spans="1:8" ht="18" x14ac:dyDescent="0.25">
      <c r="A2" s="4" t="s">
        <v>96</v>
      </c>
      <c r="B2" s="2"/>
      <c r="C2" s="2"/>
      <c r="D2" s="2"/>
      <c r="E2" s="2"/>
      <c r="F2" s="2"/>
      <c r="G2" s="2"/>
      <c r="H2" s="21">
        <v>45051</v>
      </c>
    </row>
    <row r="3" spans="1:8" x14ac:dyDescent="0.25">
      <c r="A3" s="5" t="s">
        <v>97</v>
      </c>
      <c r="B3" s="2"/>
      <c r="C3" s="2"/>
      <c r="D3" s="2"/>
      <c r="E3" s="2"/>
      <c r="F3" s="2"/>
      <c r="G3" s="2"/>
      <c r="H3" s="20" t="s">
        <v>3</v>
      </c>
    </row>
    <row r="4" spans="1:8" s="25" customFormat="1" ht="15.75" thickBot="1" x14ac:dyDescent="0.3">
      <c r="A4" s="22"/>
      <c r="B4" s="22"/>
      <c r="C4" s="22"/>
      <c r="D4" s="22"/>
      <c r="E4" s="22"/>
      <c r="F4" s="22"/>
      <c r="G4" s="22"/>
      <c r="H4" s="26" t="s">
        <v>98</v>
      </c>
    </row>
    <row r="5" spans="1:8" ht="15.75" thickTop="1" x14ac:dyDescent="0.25">
      <c r="A5" s="2" t="s">
        <v>99</v>
      </c>
      <c r="B5" s="2"/>
      <c r="C5" s="2"/>
      <c r="D5" s="2"/>
      <c r="E5" s="2"/>
      <c r="F5" s="2"/>
      <c r="G5" s="2"/>
      <c r="H5" s="8"/>
    </row>
    <row r="6" spans="1:8" x14ac:dyDescent="0.25">
      <c r="A6" s="2"/>
      <c r="B6" s="2" t="s">
        <v>100</v>
      </c>
      <c r="C6" s="2"/>
      <c r="D6" s="2"/>
      <c r="E6" s="2"/>
      <c r="F6" s="2"/>
      <c r="G6" s="2"/>
      <c r="H6" s="8"/>
    </row>
    <row r="7" spans="1:8" x14ac:dyDescent="0.25">
      <c r="A7" s="2"/>
      <c r="B7" s="2"/>
      <c r="C7" s="2" t="s">
        <v>101</v>
      </c>
      <c r="D7" s="2"/>
      <c r="E7" s="2"/>
      <c r="F7" s="2"/>
      <c r="G7" s="2"/>
      <c r="H7" s="8"/>
    </row>
    <row r="8" spans="1:8" x14ac:dyDescent="0.25">
      <c r="A8" s="2"/>
      <c r="B8" s="2"/>
      <c r="C8" s="2"/>
      <c r="D8" s="2" t="s">
        <v>102</v>
      </c>
      <c r="E8" s="2"/>
      <c r="F8" s="2"/>
      <c r="G8" s="2"/>
      <c r="H8" s="8"/>
    </row>
    <row r="9" spans="1:8" x14ac:dyDescent="0.25">
      <c r="A9" s="2"/>
      <c r="B9" s="2"/>
      <c r="C9" s="2"/>
      <c r="D9" s="2"/>
      <c r="E9" s="2" t="s">
        <v>103</v>
      </c>
      <c r="F9" s="2"/>
      <c r="G9" s="2"/>
      <c r="H9" s="8">
        <v>574901.47</v>
      </c>
    </row>
    <row r="10" spans="1:8" x14ac:dyDescent="0.25">
      <c r="A10" s="2"/>
      <c r="B10" s="2"/>
      <c r="C10" s="2"/>
      <c r="D10" s="2"/>
      <c r="E10" s="2" t="s">
        <v>104</v>
      </c>
      <c r="F10" s="2"/>
      <c r="G10" s="2"/>
      <c r="H10" s="8">
        <v>94747</v>
      </c>
    </row>
    <row r="11" spans="1:8" x14ac:dyDescent="0.25">
      <c r="A11" s="2"/>
      <c r="B11" s="2"/>
      <c r="C11" s="2"/>
      <c r="D11" s="2"/>
      <c r="E11" s="2" t="s">
        <v>105</v>
      </c>
      <c r="F11" s="2"/>
      <c r="G11" s="2"/>
      <c r="H11" s="8">
        <v>2907.71</v>
      </c>
    </row>
    <row r="12" spans="1:8" ht="15.75" thickBot="1" x14ac:dyDescent="0.3">
      <c r="A12" s="2"/>
      <c r="B12" s="2"/>
      <c r="C12" s="2"/>
      <c r="D12" s="2"/>
      <c r="E12" s="2" t="s">
        <v>106</v>
      </c>
      <c r="F12" s="2"/>
      <c r="G12" s="2"/>
      <c r="H12" s="11">
        <v>125</v>
      </c>
    </row>
    <row r="13" spans="1:8" x14ac:dyDescent="0.25">
      <c r="A13" s="2"/>
      <c r="B13" s="2"/>
      <c r="C13" s="2"/>
      <c r="D13" s="2" t="s">
        <v>107</v>
      </c>
      <c r="E13" s="2"/>
      <c r="F13" s="2"/>
      <c r="G13" s="2"/>
      <c r="H13" s="8">
        <f>ROUND(SUM(H8:H12),5)</f>
        <v>672681.18</v>
      </c>
    </row>
    <row r="14" spans="1:8" x14ac:dyDescent="0.25">
      <c r="A14" s="2"/>
      <c r="B14" s="2"/>
      <c r="C14" s="2"/>
      <c r="D14" s="2" t="s">
        <v>108</v>
      </c>
      <c r="E14" s="2"/>
      <c r="F14" s="2"/>
      <c r="G14" s="2"/>
      <c r="H14" s="8">
        <v>3.95</v>
      </c>
    </row>
    <row r="15" spans="1:8" x14ac:dyDescent="0.25">
      <c r="A15" s="2"/>
      <c r="B15" s="2"/>
      <c r="C15" s="2"/>
      <c r="D15" s="2" t="s">
        <v>109</v>
      </c>
      <c r="E15" s="2"/>
      <c r="F15" s="2"/>
      <c r="G15" s="2"/>
      <c r="H15" s="8"/>
    </row>
    <row r="16" spans="1:8" ht="15.75" thickBot="1" x14ac:dyDescent="0.3">
      <c r="A16" s="2"/>
      <c r="B16" s="2"/>
      <c r="C16" s="2"/>
      <c r="D16" s="2"/>
      <c r="E16" s="2" t="s">
        <v>110</v>
      </c>
      <c r="F16" s="2"/>
      <c r="G16" s="2"/>
      <c r="H16" s="11">
        <v>502091.8</v>
      </c>
    </row>
    <row r="17" spans="1:8" x14ac:dyDescent="0.25">
      <c r="A17" s="2"/>
      <c r="B17" s="2"/>
      <c r="C17" s="2"/>
      <c r="D17" s="2" t="s">
        <v>111</v>
      </c>
      <c r="E17" s="2"/>
      <c r="F17" s="2"/>
      <c r="G17" s="2"/>
      <c r="H17" s="8">
        <f>ROUND(SUM(H15:H16),5)</f>
        <v>502091.8</v>
      </c>
    </row>
    <row r="18" spans="1:8" ht="15.75" thickBot="1" x14ac:dyDescent="0.3">
      <c r="A18" s="2"/>
      <c r="B18" s="2"/>
      <c r="C18" s="2"/>
      <c r="D18" s="2" t="s">
        <v>112</v>
      </c>
      <c r="E18" s="2"/>
      <c r="F18" s="2"/>
      <c r="G18" s="2"/>
      <c r="H18" s="11">
        <v>1345.21</v>
      </c>
    </row>
    <row r="19" spans="1:8" x14ac:dyDescent="0.25">
      <c r="A19" s="2"/>
      <c r="B19" s="2"/>
      <c r="C19" s="2" t="s">
        <v>113</v>
      </c>
      <c r="D19" s="2"/>
      <c r="E19" s="2"/>
      <c r="F19" s="2"/>
      <c r="G19" s="2"/>
      <c r="H19" s="8">
        <f>ROUND(H7+SUM(H13:H14)+SUM(H17:H18),5)</f>
        <v>1176122.1399999999</v>
      </c>
    </row>
    <row r="20" spans="1:8" x14ac:dyDescent="0.25">
      <c r="A20" s="2"/>
      <c r="B20" s="2"/>
      <c r="C20" s="2" t="s">
        <v>114</v>
      </c>
      <c r="D20" s="2"/>
      <c r="E20" s="2"/>
      <c r="F20" s="2"/>
      <c r="G20" s="2"/>
      <c r="H20" s="8"/>
    </row>
    <row r="21" spans="1:8" ht="15.75" thickBot="1" x14ac:dyDescent="0.3">
      <c r="A21" s="2"/>
      <c r="B21" s="2"/>
      <c r="C21" s="2"/>
      <c r="D21" s="2" t="s">
        <v>114</v>
      </c>
      <c r="E21" s="2"/>
      <c r="F21" s="2"/>
      <c r="G21" s="2"/>
      <c r="H21" s="11">
        <v>346322.9</v>
      </c>
    </row>
    <row r="22" spans="1:8" x14ac:dyDescent="0.25">
      <c r="A22" s="2"/>
      <c r="B22" s="2"/>
      <c r="C22" s="2" t="s">
        <v>115</v>
      </c>
      <c r="D22" s="2"/>
      <c r="E22" s="2"/>
      <c r="F22" s="2"/>
      <c r="G22" s="2"/>
      <c r="H22" s="8">
        <f>ROUND(SUM(H20:H21),5)</f>
        <v>346322.9</v>
      </c>
    </row>
    <row r="23" spans="1:8" x14ac:dyDescent="0.25">
      <c r="A23" s="2"/>
      <c r="B23" s="2"/>
      <c r="C23" s="2" t="s">
        <v>116</v>
      </c>
      <c r="D23" s="2"/>
      <c r="E23" s="2"/>
      <c r="F23" s="2"/>
      <c r="G23" s="2"/>
      <c r="H23" s="8"/>
    </row>
    <row r="24" spans="1:8" x14ac:dyDescent="0.25">
      <c r="A24" s="2"/>
      <c r="B24" s="2"/>
      <c r="C24" s="2"/>
      <c r="D24" s="2" t="s">
        <v>117</v>
      </c>
      <c r="E24" s="2"/>
      <c r="F24" s="2"/>
      <c r="G24" s="2"/>
      <c r="H24" s="8"/>
    </row>
    <row r="25" spans="1:8" ht="15.75" thickBot="1" x14ac:dyDescent="0.3">
      <c r="A25" s="2"/>
      <c r="B25" s="2"/>
      <c r="C25" s="2"/>
      <c r="D25" s="2"/>
      <c r="E25" s="2" t="s">
        <v>118</v>
      </c>
      <c r="F25" s="2"/>
      <c r="G25" s="2"/>
      <c r="H25" s="11">
        <v>61.07</v>
      </c>
    </row>
    <row r="26" spans="1:8" x14ac:dyDescent="0.25">
      <c r="A26" s="2"/>
      <c r="B26" s="2"/>
      <c r="C26" s="2"/>
      <c r="D26" s="2" t="s">
        <v>119</v>
      </c>
      <c r="E26" s="2"/>
      <c r="F26" s="2"/>
      <c r="G26" s="2"/>
      <c r="H26" s="8">
        <f>ROUND(SUM(H24:H25),5)</f>
        <v>61.07</v>
      </c>
    </row>
    <row r="27" spans="1:8" ht="15.75" thickBot="1" x14ac:dyDescent="0.3">
      <c r="A27" s="2"/>
      <c r="B27" s="2"/>
      <c r="C27" s="2"/>
      <c r="D27" s="2" t="s">
        <v>120</v>
      </c>
      <c r="E27" s="2"/>
      <c r="F27" s="2"/>
      <c r="G27" s="2"/>
      <c r="H27" s="8">
        <v>3324.73</v>
      </c>
    </row>
    <row r="28" spans="1:8" ht="15.75" thickBot="1" x14ac:dyDescent="0.3">
      <c r="A28" s="2"/>
      <c r="B28" s="2"/>
      <c r="C28" s="2" t="s">
        <v>121</v>
      </c>
      <c r="D28" s="2"/>
      <c r="E28" s="2"/>
      <c r="F28" s="2"/>
      <c r="G28" s="2"/>
      <c r="H28" s="15">
        <f>ROUND(H23+SUM(H26:H27),5)</f>
        <v>3385.8</v>
      </c>
    </row>
    <row r="29" spans="1:8" x14ac:dyDescent="0.25">
      <c r="A29" s="2"/>
      <c r="B29" s="2" t="s">
        <v>122</v>
      </c>
      <c r="C29" s="2"/>
      <c r="D29" s="2"/>
      <c r="E29" s="2"/>
      <c r="F29" s="2"/>
      <c r="G29" s="2"/>
      <c r="H29" s="8">
        <f>ROUND(H6+H19+H22+H28,5)</f>
        <v>1525830.84</v>
      </c>
    </row>
    <row r="30" spans="1:8" x14ac:dyDescent="0.25">
      <c r="A30" s="2"/>
      <c r="B30" s="2" t="s">
        <v>123</v>
      </c>
      <c r="C30" s="2"/>
      <c r="D30" s="2"/>
      <c r="E30" s="2"/>
      <c r="F30" s="2"/>
      <c r="G30" s="2"/>
      <c r="H30" s="8"/>
    </row>
    <row r="31" spans="1:8" x14ac:dyDescent="0.25">
      <c r="A31" s="2"/>
      <c r="B31" s="2"/>
      <c r="C31" s="2" t="s">
        <v>123</v>
      </c>
      <c r="D31" s="2"/>
      <c r="E31" s="2"/>
      <c r="F31" s="2"/>
      <c r="G31" s="2"/>
      <c r="H31" s="8"/>
    </row>
    <row r="32" spans="1:8" x14ac:dyDescent="0.25">
      <c r="A32" s="2"/>
      <c r="B32" s="2"/>
      <c r="C32" s="2"/>
      <c r="D32" s="2" t="s">
        <v>124</v>
      </c>
      <c r="E32" s="2"/>
      <c r="F32" s="2"/>
      <c r="G32" s="2"/>
      <c r="H32" s="8">
        <v>15964</v>
      </c>
    </row>
    <row r="33" spans="1:8" x14ac:dyDescent="0.25">
      <c r="A33" s="2"/>
      <c r="B33" s="2"/>
      <c r="C33" s="2"/>
      <c r="D33" s="2" t="s">
        <v>125</v>
      </c>
      <c r="E33" s="2"/>
      <c r="F33" s="2"/>
      <c r="G33" s="2"/>
      <c r="H33" s="8">
        <v>18981</v>
      </c>
    </row>
    <row r="34" spans="1:8" x14ac:dyDescent="0.25">
      <c r="A34" s="2"/>
      <c r="B34" s="2"/>
      <c r="C34" s="2"/>
      <c r="D34" s="2" t="s">
        <v>126</v>
      </c>
      <c r="E34" s="2"/>
      <c r="F34" s="2"/>
      <c r="G34" s="2"/>
      <c r="H34" s="8">
        <v>6019</v>
      </c>
    </row>
    <row r="35" spans="1:8" ht="15.75" thickBot="1" x14ac:dyDescent="0.3">
      <c r="A35" s="2"/>
      <c r="B35" s="2"/>
      <c r="C35" s="2"/>
      <c r="D35" s="2" t="s">
        <v>127</v>
      </c>
      <c r="E35" s="2"/>
      <c r="F35" s="2"/>
      <c r="G35" s="2"/>
      <c r="H35" s="11">
        <v>348318</v>
      </c>
    </row>
    <row r="36" spans="1:8" x14ac:dyDescent="0.25">
      <c r="A36" s="2"/>
      <c r="B36" s="2"/>
      <c r="C36" s="2" t="s">
        <v>128</v>
      </c>
      <c r="D36" s="2"/>
      <c r="E36" s="2"/>
      <c r="F36" s="2"/>
      <c r="G36" s="2"/>
      <c r="H36" s="8">
        <f>ROUND(SUM(H31:H35),5)</f>
        <v>389282</v>
      </c>
    </row>
    <row r="37" spans="1:8" ht="15.75" thickBot="1" x14ac:dyDescent="0.3">
      <c r="A37" s="2"/>
      <c r="B37" s="2"/>
      <c r="C37" s="2" t="s">
        <v>129</v>
      </c>
      <c r="D37" s="2"/>
      <c r="E37" s="2"/>
      <c r="F37" s="2"/>
      <c r="G37" s="2"/>
      <c r="H37" s="8">
        <v>-389282</v>
      </c>
    </row>
    <row r="38" spans="1:8" ht="15.75" thickBot="1" x14ac:dyDescent="0.3">
      <c r="A38" s="2"/>
      <c r="B38" s="2" t="s">
        <v>128</v>
      </c>
      <c r="C38" s="2"/>
      <c r="D38" s="2"/>
      <c r="E38" s="2"/>
      <c r="F38" s="2"/>
      <c r="G38" s="2"/>
      <c r="H38" s="13">
        <f>ROUND(H30+SUM(H36:H37),5)</f>
        <v>0</v>
      </c>
    </row>
    <row r="39" spans="1:8" s="19" customFormat="1" ht="12" thickBot="1" x14ac:dyDescent="0.25">
      <c r="A39" s="2" t="s">
        <v>130</v>
      </c>
      <c r="B39" s="2"/>
      <c r="C39" s="2"/>
      <c r="D39" s="2"/>
      <c r="E39" s="2"/>
      <c r="F39" s="2"/>
      <c r="G39" s="2"/>
      <c r="H39" s="17">
        <f>ROUND(H5+H29+H38,5)</f>
        <v>1525830.84</v>
      </c>
    </row>
    <row r="40" spans="1:8" ht="15.75" thickTop="1" x14ac:dyDescent="0.25">
      <c r="A40" s="2" t="s">
        <v>131</v>
      </c>
      <c r="B40" s="2"/>
      <c r="C40" s="2"/>
      <c r="D40" s="2"/>
      <c r="E40" s="2"/>
      <c r="F40" s="2"/>
      <c r="G40" s="2"/>
      <c r="H40" s="8"/>
    </row>
    <row r="41" spans="1:8" x14ac:dyDescent="0.25">
      <c r="A41" s="2"/>
      <c r="B41" s="2" t="s">
        <v>132</v>
      </c>
      <c r="C41" s="2"/>
      <c r="D41" s="2"/>
      <c r="E41" s="2"/>
      <c r="F41" s="2"/>
      <c r="G41" s="2"/>
      <c r="H41" s="8"/>
    </row>
    <row r="42" spans="1:8" x14ac:dyDescent="0.25">
      <c r="A42" s="2"/>
      <c r="B42" s="2"/>
      <c r="C42" s="2" t="s">
        <v>133</v>
      </c>
      <c r="D42" s="2"/>
      <c r="E42" s="2"/>
      <c r="F42" s="2"/>
      <c r="G42" s="2"/>
      <c r="H42" s="8"/>
    </row>
    <row r="43" spans="1:8" x14ac:dyDescent="0.25">
      <c r="A43" s="2"/>
      <c r="B43" s="2"/>
      <c r="C43" s="2"/>
      <c r="D43" s="2" t="s">
        <v>134</v>
      </c>
      <c r="E43" s="2"/>
      <c r="F43" s="2"/>
      <c r="G43" s="2"/>
      <c r="H43" s="8"/>
    </row>
    <row r="44" spans="1:8" x14ac:dyDescent="0.25">
      <c r="A44" s="2"/>
      <c r="B44" s="2"/>
      <c r="C44" s="2"/>
      <c r="D44" s="2"/>
      <c r="E44" s="2" t="s">
        <v>135</v>
      </c>
      <c r="F44" s="2"/>
      <c r="G44" s="2"/>
      <c r="H44" s="8"/>
    </row>
    <row r="45" spans="1:8" x14ac:dyDescent="0.25">
      <c r="A45" s="2"/>
      <c r="B45" s="2"/>
      <c r="C45" s="2"/>
      <c r="D45" s="2"/>
      <c r="E45" s="2"/>
      <c r="F45" s="2" t="s">
        <v>65</v>
      </c>
      <c r="G45" s="2"/>
      <c r="H45" s="8">
        <v>24000</v>
      </c>
    </row>
    <row r="46" spans="1:8" x14ac:dyDescent="0.25">
      <c r="A46" s="2"/>
      <c r="B46" s="2"/>
      <c r="C46" s="2"/>
      <c r="D46" s="2"/>
      <c r="E46" s="2"/>
      <c r="F46" s="2" t="s">
        <v>66</v>
      </c>
      <c r="G46" s="2"/>
      <c r="H46" s="8">
        <v>10500</v>
      </c>
    </row>
    <row r="47" spans="1:8" x14ac:dyDescent="0.25">
      <c r="A47" s="2"/>
      <c r="B47" s="2"/>
      <c r="C47" s="2"/>
      <c r="D47" s="2"/>
      <c r="E47" s="2"/>
      <c r="F47" s="2" t="s">
        <v>67</v>
      </c>
      <c r="G47" s="2"/>
      <c r="H47" s="8">
        <v>10125</v>
      </c>
    </row>
    <row r="48" spans="1:8" x14ac:dyDescent="0.25">
      <c r="A48" s="2"/>
      <c r="B48" s="2"/>
      <c r="C48" s="2"/>
      <c r="D48" s="2"/>
      <c r="E48" s="2"/>
      <c r="F48" s="2" t="s">
        <v>68</v>
      </c>
      <c r="G48" s="2"/>
      <c r="H48" s="8">
        <v>67500</v>
      </c>
    </row>
    <row r="49" spans="1:8" ht="15.75" thickBot="1" x14ac:dyDescent="0.3">
      <c r="A49" s="2"/>
      <c r="B49" s="2"/>
      <c r="C49" s="2"/>
      <c r="D49" s="2"/>
      <c r="E49" s="2"/>
      <c r="F49" s="2" t="s">
        <v>69</v>
      </c>
      <c r="G49" s="2"/>
      <c r="H49" s="11">
        <v>39750</v>
      </c>
    </row>
    <row r="50" spans="1:8" x14ac:dyDescent="0.25">
      <c r="A50" s="2"/>
      <c r="B50" s="2"/>
      <c r="C50" s="2"/>
      <c r="D50" s="2"/>
      <c r="E50" s="2" t="s">
        <v>136</v>
      </c>
      <c r="F50" s="2"/>
      <c r="G50" s="2"/>
      <c r="H50" s="8">
        <f>ROUND(SUM(H44:H49),5)</f>
        <v>151875</v>
      </c>
    </row>
    <row r="51" spans="1:8" ht="15.75" thickBot="1" x14ac:dyDescent="0.3">
      <c r="A51" s="2"/>
      <c r="B51" s="2"/>
      <c r="C51" s="2"/>
      <c r="D51" s="2"/>
      <c r="E51" s="2" t="s">
        <v>137</v>
      </c>
      <c r="F51" s="2"/>
      <c r="G51" s="2"/>
      <c r="H51" s="11">
        <v>26473.33</v>
      </c>
    </row>
    <row r="52" spans="1:8" x14ac:dyDescent="0.25">
      <c r="A52" s="2"/>
      <c r="B52" s="2"/>
      <c r="C52" s="2"/>
      <c r="D52" s="2" t="s">
        <v>138</v>
      </c>
      <c r="E52" s="2"/>
      <c r="F52" s="2"/>
      <c r="G52" s="2"/>
      <c r="H52" s="8">
        <f>ROUND(H43+SUM(H50:H51),5)</f>
        <v>178348.33</v>
      </c>
    </row>
    <row r="53" spans="1:8" x14ac:dyDescent="0.25">
      <c r="A53" s="2"/>
      <c r="B53" s="2"/>
      <c r="C53" s="2"/>
      <c r="D53" s="2" t="s">
        <v>139</v>
      </c>
      <c r="E53" s="2"/>
      <c r="F53" s="2"/>
      <c r="G53" s="2"/>
      <c r="H53" s="8"/>
    </row>
    <row r="54" spans="1:8" x14ac:dyDescent="0.25">
      <c r="A54" s="2"/>
      <c r="B54" s="2"/>
      <c r="C54" s="2"/>
      <c r="D54" s="2"/>
      <c r="E54" s="2" t="s">
        <v>140</v>
      </c>
      <c r="F54" s="2"/>
      <c r="G54" s="2"/>
      <c r="H54" s="8">
        <v>6376.03</v>
      </c>
    </row>
    <row r="55" spans="1:8" ht="15.75" thickBot="1" x14ac:dyDescent="0.3">
      <c r="A55" s="2"/>
      <c r="B55" s="2"/>
      <c r="C55" s="2"/>
      <c r="D55" s="2"/>
      <c r="E55" s="2" t="s">
        <v>141</v>
      </c>
      <c r="F55" s="2"/>
      <c r="G55" s="2"/>
      <c r="H55" s="11">
        <v>863.49</v>
      </c>
    </row>
    <row r="56" spans="1:8" x14ac:dyDescent="0.25">
      <c r="A56" s="2"/>
      <c r="B56" s="2"/>
      <c r="C56" s="2"/>
      <c r="D56" s="2" t="s">
        <v>142</v>
      </c>
      <c r="E56" s="2"/>
      <c r="F56" s="2"/>
      <c r="G56" s="2"/>
      <c r="H56" s="8">
        <f>ROUND(SUM(H53:H55),5)</f>
        <v>7239.52</v>
      </c>
    </row>
    <row r="57" spans="1:8" x14ac:dyDescent="0.25">
      <c r="A57" s="2"/>
      <c r="B57" s="2"/>
      <c r="C57" s="2"/>
      <c r="D57" s="2" t="s">
        <v>143</v>
      </c>
      <c r="E57" s="2"/>
      <c r="F57" s="2"/>
      <c r="G57" s="2"/>
      <c r="H57" s="8"/>
    </row>
    <row r="58" spans="1:8" x14ac:dyDescent="0.25">
      <c r="A58" s="2"/>
      <c r="B58" s="2"/>
      <c r="C58" s="2"/>
      <c r="D58" s="2"/>
      <c r="E58" s="2" t="s">
        <v>144</v>
      </c>
      <c r="F58" s="2"/>
      <c r="G58" s="2"/>
      <c r="H58" s="8"/>
    </row>
    <row r="59" spans="1:8" x14ac:dyDescent="0.25">
      <c r="A59" s="2"/>
      <c r="B59" s="2"/>
      <c r="C59" s="2"/>
      <c r="D59" s="2"/>
      <c r="E59" s="2"/>
      <c r="F59" s="2" t="s">
        <v>145</v>
      </c>
      <c r="G59" s="2"/>
      <c r="H59" s="8"/>
    </row>
    <row r="60" spans="1:8" x14ac:dyDescent="0.25">
      <c r="A60" s="2"/>
      <c r="B60" s="2"/>
      <c r="C60" s="2"/>
      <c r="D60" s="2"/>
      <c r="E60" s="2"/>
      <c r="F60" s="2"/>
      <c r="G60" s="2" t="s">
        <v>146</v>
      </c>
      <c r="H60" s="8">
        <v>1272.8399999999999</v>
      </c>
    </row>
    <row r="61" spans="1:8" x14ac:dyDescent="0.25">
      <c r="A61" s="2"/>
      <c r="B61" s="2"/>
      <c r="C61" s="2"/>
      <c r="D61" s="2"/>
      <c r="E61" s="2"/>
      <c r="F61" s="2"/>
      <c r="G61" s="2" t="s">
        <v>147</v>
      </c>
      <c r="H61" s="8">
        <v>1272.8399999999999</v>
      </c>
    </row>
    <row r="62" spans="1:8" x14ac:dyDescent="0.25">
      <c r="A62" s="2"/>
      <c r="B62" s="2"/>
      <c r="C62" s="2"/>
      <c r="D62" s="2"/>
      <c r="E62" s="2"/>
      <c r="F62" s="2"/>
      <c r="G62" s="2" t="s">
        <v>148</v>
      </c>
      <c r="H62" s="8">
        <v>593.70000000000005</v>
      </c>
    </row>
    <row r="63" spans="1:8" ht="15.75" thickBot="1" x14ac:dyDescent="0.3">
      <c r="A63" s="2"/>
      <c r="B63" s="2"/>
      <c r="C63" s="2"/>
      <c r="D63" s="2"/>
      <c r="E63" s="2"/>
      <c r="F63" s="2"/>
      <c r="G63" s="2" t="s">
        <v>149</v>
      </c>
      <c r="H63" s="8">
        <v>1666.06</v>
      </c>
    </row>
    <row r="64" spans="1:8" ht="15.75" thickBot="1" x14ac:dyDescent="0.3">
      <c r="A64" s="2"/>
      <c r="B64" s="2"/>
      <c r="C64" s="2"/>
      <c r="D64" s="2"/>
      <c r="E64" s="2"/>
      <c r="F64" s="2" t="s">
        <v>150</v>
      </c>
      <c r="G64" s="2"/>
      <c r="H64" s="15">
        <f>ROUND(SUM(H59:H63),5)</f>
        <v>4805.4399999999996</v>
      </c>
    </row>
    <row r="65" spans="1:8" x14ac:dyDescent="0.25">
      <c r="A65" s="2"/>
      <c r="B65" s="2"/>
      <c r="C65" s="2"/>
      <c r="D65" s="2"/>
      <c r="E65" s="2" t="s">
        <v>151</v>
      </c>
      <c r="F65" s="2"/>
      <c r="G65" s="2"/>
      <c r="H65" s="8">
        <f>ROUND(H58+H64,5)</f>
        <v>4805.4399999999996</v>
      </c>
    </row>
    <row r="66" spans="1:8" x14ac:dyDescent="0.25">
      <c r="A66" s="2"/>
      <c r="B66" s="2"/>
      <c r="C66" s="2"/>
      <c r="D66" s="2"/>
      <c r="E66" s="2" t="s">
        <v>152</v>
      </c>
      <c r="F66" s="2"/>
      <c r="G66" s="2"/>
      <c r="H66" s="8">
        <v>261968</v>
      </c>
    </row>
    <row r="67" spans="1:8" x14ac:dyDescent="0.25">
      <c r="A67" s="2"/>
      <c r="B67" s="2"/>
      <c r="C67" s="2"/>
      <c r="D67" s="2"/>
      <c r="E67" s="2" t="s">
        <v>153</v>
      </c>
      <c r="F67" s="2"/>
      <c r="G67" s="2"/>
      <c r="H67" s="8">
        <v>450</v>
      </c>
    </row>
    <row r="68" spans="1:8" ht="15.75" thickBot="1" x14ac:dyDescent="0.3">
      <c r="A68" s="2"/>
      <c r="B68" s="2"/>
      <c r="C68" s="2"/>
      <c r="D68" s="2"/>
      <c r="E68" s="2" t="s">
        <v>154</v>
      </c>
      <c r="F68" s="2"/>
      <c r="G68" s="2"/>
      <c r="H68" s="8">
        <v>0.44</v>
      </c>
    </row>
    <row r="69" spans="1:8" ht="15.75" thickBot="1" x14ac:dyDescent="0.3">
      <c r="A69" s="2"/>
      <c r="B69" s="2"/>
      <c r="C69" s="2"/>
      <c r="D69" s="2" t="s">
        <v>155</v>
      </c>
      <c r="E69" s="2"/>
      <c r="F69" s="2"/>
      <c r="G69" s="2"/>
      <c r="H69" s="13">
        <f>ROUND(H57+SUM(H65:H68),5)</f>
        <v>267223.88</v>
      </c>
    </row>
    <row r="70" spans="1:8" ht="15.75" thickBot="1" x14ac:dyDescent="0.3">
      <c r="A70" s="2"/>
      <c r="B70" s="2"/>
      <c r="C70" s="2" t="s">
        <v>156</v>
      </c>
      <c r="D70" s="2"/>
      <c r="E70" s="2"/>
      <c r="F70" s="2"/>
      <c r="G70" s="2"/>
      <c r="H70" s="15">
        <f>ROUND(H42+H52+H56+H69,5)</f>
        <v>452811.73</v>
      </c>
    </row>
    <row r="71" spans="1:8" x14ac:dyDescent="0.25">
      <c r="A71" s="2"/>
      <c r="B71" s="2" t="s">
        <v>157</v>
      </c>
      <c r="C71" s="2"/>
      <c r="D71" s="2"/>
      <c r="E71" s="2"/>
      <c r="F71" s="2"/>
      <c r="G71" s="2"/>
      <c r="H71" s="8">
        <f>ROUND(H41+H70,5)</f>
        <v>452811.73</v>
      </c>
    </row>
    <row r="72" spans="1:8" x14ac:dyDescent="0.25">
      <c r="A72" s="2"/>
      <c r="B72" s="2" t="s">
        <v>158</v>
      </c>
      <c r="C72" s="2"/>
      <c r="D72" s="2"/>
      <c r="E72" s="2"/>
      <c r="F72" s="2"/>
      <c r="G72" s="2"/>
      <c r="H72" s="8"/>
    </row>
    <row r="73" spans="1:8" x14ac:dyDescent="0.25">
      <c r="A73" s="2"/>
      <c r="B73" s="2"/>
      <c r="C73" s="2" t="s">
        <v>159</v>
      </c>
      <c r="D73" s="2"/>
      <c r="E73" s="2"/>
      <c r="F73" s="2"/>
      <c r="G73" s="2"/>
      <c r="H73" s="8">
        <v>720875.17</v>
      </c>
    </row>
    <row r="74" spans="1:8" ht="15.75" thickBot="1" x14ac:dyDescent="0.3">
      <c r="A74" s="2"/>
      <c r="B74" s="2"/>
      <c r="C74" s="2" t="s">
        <v>94</v>
      </c>
      <c r="D74" s="2"/>
      <c r="E74" s="2"/>
      <c r="F74" s="2"/>
      <c r="G74" s="2"/>
      <c r="H74" s="8">
        <v>352143.94</v>
      </c>
    </row>
    <row r="75" spans="1:8" ht="15.75" thickBot="1" x14ac:dyDescent="0.3">
      <c r="A75" s="2"/>
      <c r="B75" s="2" t="s">
        <v>160</v>
      </c>
      <c r="C75" s="2"/>
      <c r="D75" s="2"/>
      <c r="E75" s="2"/>
      <c r="F75" s="2"/>
      <c r="G75" s="2"/>
      <c r="H75" s="13">
        <f>ROUND(SUM(H72:H74),5)</f>
        <v>1073019.1100000001</v>
      </c>
    </row>
    <row r="76" spans="1:8" s="19" customFormat="1" ht="12" thickBot="1" x14ac:dyDescent="0.25">
      <c r="A76" s="2" t="s">
        <v>161</v>
      </c>
      <c r="B76" s="2"/>
      <c r="C76" s="2"/>
      <c r="D76" s="2"/>
      <c r="E76" s="2"/>
      <c r="F76" s="2"/>
      <c r="G76" s="2"/>
      <c r="H76" s="17">
        <f>ROUND(H40+H71+H75,5)</f>
        <v>1525830.84</v>
      </c>
    </row>
    <row r="77" spans="1:8" ht="15.75" thickTop="1" x14ac:dyDescent="0.25"/>
  </sheetData>
  <pageMargins left="0.7" right="0.7" top="0.75" bottom="0.75" header="0.1" footer="0.3"/>
  <pageSetup orientation="portrait" r:id="rId1"/>
  <headerFoot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28575</xdr:rowOff>
              </to>
            </anchor>
          </controlPr>
        </control>
      </mc:Choice>
      <mc:Fallback>
        <control shapeId="2049" r:id="rId4" name="FILTER"/>
      </mc:Fallback>
    </mc:AlternateContent>
    <mc:AlternateContent xmlns:mc="http://schemas.openxmlformats.org/markup-compatibility/2006">
      <mc:Choice Requires="x14">
        <control shapeId="2050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152400</xdr:colOff>
                <xdr:row>1</xdr:row>
                <xdr:rowOff>28575</xdr:rowOff>
              </to>
            </anchor>
          </controlPr>
        </control>
      </mc:Choice>
      <mc:Fallback>
        <control shapeId="2050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P&amp;L Budget to Actual</vt:lpstr>
      <vt:lpstr>Balance Sheet</vt:lpstr>
      <vt:lpstr>'Balance Sheet'!Print_Titles</vt:lpstr>
      <vt:lpstr>'P&amp;L Budget to Actual'!Print_Titles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Evanoff, Wendy</dc:creator>
  <cp:lastModifiedBy>Evanoff, Wendy</cp:lastModifiedBy>
  <dcterms:created xsi:type="dcterms:W3CDTF">2023-05-05T20:42:13Z</dcterms:created>
  <dcterms:modified xsi:type="dcterms:W3CDTF">2023-05-16T19:13:13Z</dcterms:modified>
</cp:coreProperties>
</file>