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vecountyutah-my.sharepoint.com/personal/mlee_fivecounty_utah_gov/Documents/Documents/Budget/TIP/TIP Spread Sheet/"/>
    </mc:Choice>
  </mc:AlternateContent>
  <xr:revisionPtr revIDLastSave="36" documentId="8_{02DC3030-8E0B-4FB9-83CB-E259089CA988}" xr6:coauthVersionLast="47" xr6:coauthVersionMax="47" xr10:uidLastSave="{761C5DC1-D416-4FF7-B191-EB5F9261C8F3}"/>
  <bookViews>
    <workbookView xWindow="-120" yWindow="-120" windowWidth="29040" windowHeight="15840" xr2:uid="{00000000-000D-0000-FFFF-FFFF00000000}"/>
  </bookViews>
  <sheets>
    <sheet name="TIP Report" sheetId="6" r:id="rId1"/>
    <sheet name="TAP Report" sheetId="23" r:id="rId2"/>
  </sheets>
  <definedNames>
    <definedName name="Z_2E61454C_8C88_4043_94A1_2BCD75969492_.wvu.Cols" localSheetId="0" hidden="1">'TIP Report'!$C:$C,'TIP Report'!#REF!</definedName>
  </definedNames>
  <calcPr calcId="191029" concurrentCalc="0"/>
  <customWorkbookViews>
    <customWorkbookView name="Myron Lee - Personal View" guid="{2E61454C-8C88-4043-94A1-2BCD75969492}" mergeInterval="0" personalView="1" maximized="1" xWindow="1" yWindow="1" windowWidth="1680" windowHeight="8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6" l="1"/>
  <c r="C12" i="6"/>
  <c r="C14" i="6"/>
  <c r="C16" i="6"/>
  <c r="C18" i="6"/>
  <c r="C20" i="6"/>
  <c r="C33" i="6"/>
  <c r="C36" i="6"/>
  <c r="C38" i="6"/>
  <c r="C40" i="6"/>
  <c r="C42" i="6"/>
  <c r="C44" i="6"/>
  <c r="C46" i="6"/>
  <c r="C48" i="6"/>
  <c r="C50" i="6"/>
  <c r="C52" i="6"/>
  <c r="C56" i="6"/>
  <c r="C60" i="6"/>
  <c r="C63" i="6"/>
  <c r="C65" i="6"/>
  <c r="C67" i="6"/>
  <c r="C69" i="6"/>
  <c r="C75" i="6"/>
  <c r="C73" i="6"/>
  <c r="F72" i="6"/>
  <c r="C97" i="6"/>
  <c r="C92" i="6"/>
  <c r="F31" i="6"/>
  <c r="F37" i="6"/>
  <c r="C94" i="6"/>
  <c r="J54" i="6"/>
  <c r="I54" i="6"/>
  <c r="J72" i="6"/>
  <c r="J128" i="6"/>
  <c r="J146" i="6"/>
  <c r="J8" i="6"/>
  <c r="J11" i="6"/>
  <c r="J13" i="6"/>
  <c r="J17" i="6"/>
  <c r="J31" i="6"/>
  <c r="J43" i="6"/>
  <c r="J74" i="6"/>
  <c r="J124" i="6"/>
  <c r="J127" i="6"/>
  <c r="J145" i="6"/>
  <c r="J129" i="6"/>
  <c r="J147" i="6"/>
  <c r="J130" i="6"/>
  <c r="J131" i="6"/>
  <c r="J148" i="6"/>
  <c r="J142" i="6"/>
  <c r="J133" i="6"/>
  <c r="J149" i="6"/>
  <c r="J135" i="6"/>
  <c r="J132" i="6"/>
  <c r="J134" i="6"/>
  <c r="E149" i="6"/>
  <c r="C121" i="6"/>
  <c r="E54" i="6"/>
  <c r="E31" i="6"/>
  <c r="E11" i="6"/>
  <c r="F131" i="6"/>
  <c r="H54" i="6"/>
  <c r="F54" i="6"/>
  <c r="G54" i="6"/>
  <c r="G31" i="6"/>
  <c r="H31" i="6"/>
  <c r="I31" i="6"/>
  <c r="C119" i="6"/>
  <c r="C117" i="6"/>
  <c r="C113" i="6"/>
  <c r="C115" i="6"/>
  <c r="E131" i="6"/>
  <c r="C103" i="6"/>
  <c r="C105" i="6"/>
  <c r="C107" i="6"/>
  <c r="C111" i="6"/>
  <c r="C109" i="6"/>
  <c r="C99" i="6"/>
  <c r="C90" i="6"/>
  <c r="C86" i="6"/>
  <c r="C84" i="6"/>
  <c r="C82" i="6"/>
  <c r="C80" i="6"/>
  <c r="C78" i="6"/>
  <c r="F129" i="6"/>
  <c r="F147" i="6"/>
  <c r="F154" i="6"/>
  <c r="I74" i="6"/>
  <c r="H74" i="6"/>
  <c r="G74" i="6"/>
  <c r="C25" i="6"/>
  <c r="G129" i="6"/>
  <c r="H129" i="6"/>
  <c r="I129" i="6"/>
  <c r="E128" i="6"/>
  <c r="I124" i="6"/>
  <c r="H124" i="6"/>
  <c r="G124" i="6"/>
  <c r="F124" i="6"/>
  <c r="C123" i="6"/>
  <c r="I128" i="6"/>
  <c r="I146" i="6"/>
  <c r="I142" i="6"/>
  <c r="I8" i="6"/>
  <c r="I11" i="6"/>
  <c r="I13" i="6"/>
  <c r="I17" i="6"/>
  <c r="I72" i="6"/>
  <c r="I43" i="6"/>
  <c r="I127" i="6"/>
  <c r="I145" i="6"/>
  <c r="I130" i="6"/>
  <c r="I131" i="6"/>
  <c r="I148" i="6"/>
  <c r="I147" i="6"/>
  <c r="I133" i="6"/>
  <c r="I149" i="6"/>
  <c r="I132" i="6"/>
  <c r="I135" i="6"/>
  <c r="I134" i="6"/>
  <c r="E13" i="6"/>
  <c r="G147" i="6"/>
  <c r="H147" i="6"/>
  <c r="G154" i="6"/>
  <c r="H154" i="6"/>
  <c r="I154" i="6"/>
  <c r="J154" i="6"/>
  <c r="E156" i="6"/>
  <c r="E157" i="6"/>
  <c r="E23" i="6"/>
  <c r="G131" i="6"/>
  <c r="H131" i="6"/>
  <c r="H148" i="6"/>
  <c r="F130" i="6"/>
  <c r="G130" i="6"/>
  <c r="H130" i="6"/>
  <c r="F128" i="6"/>
  <c r="F146" i="6"/>
  <c r="F153" i="6"/>
  <c r="G128" i="6"/>
  <c r="H128" i="6"/>
  <c r="H146" i="6"/>
  <c r="F127" i="6"/>
  <c r="G127" i="6"/>
  <c r="H127" i="6"/>
  <c r="H145" i="6"/>
  <c r="E130" i="6"/>
  <c r="E127" i="6"/>
  <c r="H8" i="6"/>
  <c r="G8" i="6"/>
  <c r="H142" i="6"/>
  <c r="H77" i="6"/>
  <c r="H43" i="6"/>
  <c r="H17" i="6"/>
  <c r="H72" i="6"/>
  <c r="H15" i="6"/>
  <c r="H13" i="6"/>
  <c r="H11" i="6"/>
  <c r="C7" i="6"/>
  <c r="H133" i="6"/>
  <c r="G132" i="6"/>
  <c r="H135" i="6"/>
  <c r="F132" i="6"/>
  <c r="H132" i="6"/>
  <c r="H149" i="6"/>
  <c r="F23" i="6"/>
  <c r="H134" i="6"/>
  <c r="E1" i="6"/>
  <c r="G77" i="6"/>
  <c r="G11" i="6"/>
  <c r="G13" i="6"/>
  <c r="G15" i="6"/>
  <c r="G72" i="6"/>
  <c r="G17" i="6"/>
  <c r="G43" i="6"/>
  <c r="G145" i="6"/>
  <c r="G146" i="6"/>
  <c r="G148" i="6"/>
  <c r="G142" i="6"/>
  <c r="G133" i="6"/>
  <c r="G135" i="6"/>
  <c r="G149" i="6"/>
  <c r="E15" i="6"/>
  <c r="E142" i="6"/>
  <c r="E133" i="6"/>
  <c r="G134" i="6"/>
  <c r="E135" i="6"/>
  <c r="E132" i="6"/>
  <c r="E134" i="6"/>
  <c r="F43" i="6"/>
  <c r="L13" i="23"/>
  <c r="F148" i="6"/>
  <c r="F155" i="6"/>
  <c r="F13" i="6"/>
  <c r="F11" i="6"/>
  <c r="F133" i="6"/>
  <c r="F135" i="6"/>
  <c r="F134" i="6"/>
  <c r="F13" i="23"/>
  <c r="G13" i="23"/>
  <c r="H13" i="23"/>
  <c r="I13" i="23"/>
  <c r="J13" i="23"/>
  <c r="K13" i="23"/>
  <c r="C14" i="23"/>
  <c r="C2" i="23"/>
  <c r="D14" i="23"/>
  <c r="E14" i="23"/>
  <c r="E2" i="23"/>
  <c r="D2" i="23"/>
  <c r="F14" i="23"/>
  <c r="F2" i="23"/>
  <c r="G14" i="23"/>
  <c r="G2" i="23"/>
  <c r="H14" i="23"/>
  <c r="H2" i="23"/>
  <c r="I14" i="23"/>
  <c r="I2" i="23"/>
  <c r="J14" i="23"/>
  <c r="J2" i="23"/>
  <c r="K14" i="23"/>
  <c r="C9" i="6"/>
  <c r="K2" i="23"/>
  <c r="L14" i="23"/>
  <c r="L2" i="23"/>
  <c r="C135" i="6"/>
  <c r="F142" i="6"/>
  <c r="F145" i="6"/>
  <c r="F149" i="6"/>
  <c r="F156" i="6"/>
  <c r="F152" i="6"/>
  <c r="G155" i="6"/>
  <c r="G156" i="6"/>
  <c r="H155" i="6"/>
  <c r="I155" i="6"/>
  <c r="J155" i="6"/>
  <c r="G1" i="6"/>
  <c r="H156" i="6"/>
  <c r="F1" i="6"/>
  <c r="G152" i="6"/>
  <c r="H1" i="6"/>
  <c r="I156" i="6"/>
  <c r="H152" i="6"/>
  <c r="I152" i="6"/>
  <c r="J152" i="6"/>
  <c r="I1" i="6"/>
  <c r="J156" i="6"/>
  <c r="J1" i="6"/>
  <c r="F157" i="6"/>
  <c r="G153" i="6"/>
  <c r="G157" i="6"/>
  <c r="H153" i="6"/>
  <c r="H157" i="6"/>
  <c r="I153" i="6"/>
  <c r="I157" i="6"/>
  <c r="J153" i="6"/>
  <c r="J157" i="6"/>
</calcChain>
</file>

<file path=xl/sharedStrings.xml><?xml version="1.0" encoding="utf-8"?>
<sst xmlns="http://schemas.openxmlformats.org/spreadsheetml/2006/main" count="230" uniqueCount="129">
  <si>
    <t>Project name</t>
  </si>
  <si>
    <t>PIN</t>
  </si>
  <si>
    <t>Total Funding</t>
  </si>
  <si>
    <t>Type of Funds</t>
  </si>
  <si>
    <t>Prior Obl.</t>
  </si>
  <si>
    <t>STP_SU_DMPO</t>
  </si>
  <si>
    <t>STP_FLX_DMPO</t>
  </si>
  <si>
    <t>PL_DMPO</t>
  </si>
  <si>
    <t>STIP YR 2</t>
  </si>
  <si>
    <t>STIP YR 4</t>
  </si>
  <si>
    <t>STIP YR 3</t>
  </si>
  <si>
    <t>FTA_SEC_5303</t>
  </si>
  <si>
    <t>Local Match</t>
  </si>
  <si>
    <t>Total Program</t>
  </si>
  <si>
    <t>Running Balance</t>
  </si>
  <si>
    <t>STIP YR 1</t>
  </si>
  <si>
    <t>MPO Funding Assumptions</t>
  </si>
  <si>
    <t>PL_DMPO_FTA</t>
  </si>
  <si>
    <t>Other Fund Program</t>
  </si>
  <si>
    <t>Local Match Program</t>
  </si>
  <si>
    <t>Planning Funds</t>
  </si>
  <si>
    <t>Small Urban Funds</t>
  </si>
  <si>
    <t>FLX Funds</t>
  </si>
  <si>
    <t>Total MPO Program</t>
  </si>
  <si>
    <t>FTA Program</t>
  </si>
  <si>
    <t>Annual Programmed Amounts            -          (Costs)</t>
  </si>
  <si>
    <t>Annual Difference</t>
  </si>
  <si>
    <t>Funding Source</t>
  </si>
  <si>
    <t>Old Highway 91, Swiss Village Santa Clara to 200 East Ivins</t>
  </si>
  <si>
    <t>ST_TIF</t>
  </si>
  <si>
    <t>Future CPG for DMPO from UPWP</t>
  </si>
  <si>
    <t xml:space="preserve">Future ATMS Upgrades </t>
  </si>
  <si>
    <t>TBD</t>
  </si>
  <si>
    <t>River Road (Riverside Dr. to 1450 S.)</t>
  </si>
  <si>
    <t>Annual MPO Apportionments                -                   (Revenues)</t>
  </si>
  <si>
    <t>ITS Upgrades Dixie MPO</t>
  </si>
  <si>
    <t>6122-14908</t>
  </si>
  <si>
    <t>Estimated Revenue</t>
  </si>
  <si>
    <t>Programmed Exp.</t>
  </si>
  <si>
    <t>Revenues</t>
  </si>
  <si>
    <t>Old 91 from 200 E. to Shivwits</t>
  </si>
  <si>
    <t>Purgatory Road (Corridor Preservation)</t>
  </si>
  <si>
    <t>I-15 Pedestrian Underpass at 400 South</t>
  </si>
  <si>
    <t>2018-22 Dixie MPO (TAP Funds)</t>
  </si>
  <si>
    <t xml:space="preserve">St. George City </t>
  </si>
  <si>
    <t>STP_TAP_DMPO</t>
  </si>
  <si>
    <t>Foremaster Dr. Culvert Replacements</t>
  </si>
  <si>
    <t>STP_BRIDGE</t>
  </si>
  <si>
    <t>Washington Parkway; Green Springs Dr to I-15 Exit 13</t>
  </si>
  <si>
    <t>Zion Area Transit from St. George to Springdale</t>
  </si>
  <si>
    <t>No. Corridor (BLM ROW Application Support)</t>
  </si>
  <si>
    <t>Difference: Apportionments (less) Programmed              -         (Difference)</t>
  </si>
  <si>
    <t>ST_PVMT</t>
  </si>
  <si>
    <t>Impact Funds</t>
  </si>
  <si>
    <t>1450 S Realignment</t>
  </si>
  <si>
    <t>3000 E Widening*</t>
  </si>
  <si>
    <t>400 West, 200 S to 300 S Gap Fill</t>
  </si>
  <si>
    <t>Puerto Drive Improvements</t>
  </si>
  <si>
    <t>Impact Fees (local)</t>
  </si>
  <si>
    <t>Merrill Road</t>
  </si>
  <si>
    <t>Washington City</t>
  </si>
  <si>
    <t>Washington Dam Road (1900 E to So. Pkw.)</t>
  </si>
  <si>
    <t>Old 91 Cottonwood Wash Crossing</t>
  </si>
  <si>
    <t>Hurricane City</t>
  </si>
  <si>
    <t>2800 West, 100 North to 600 North</t>
  </si>
  <si>
    <t>100 North, 200 West to SR-9 (Reconstruction)</t>
  </si>
  <si>
    <t>700 West, 100 North to 400 North</t>
  </si>
  <si>
    <t>Washington Main Street (Telegraph to I-15)</t>
  </si>
  <si>
    <t>H. City Impact Fees</t>
  </si>
  <si>
    <t>Other</t>
  </si>
  <si>
    <t>1450 S. (SG) to 3650 S. (W) Realignment</t>
  </si>
  <si>
    <t>L_CORR_WASH</t>
  </si>
  <si>
    <t>SR-9 Corridor Preservation</t>
  </si>
  <si>
    <t>ST_CORR_PRES</t>
  </si>
  <si>
    <t>Ad. Local Match if needed</t>
  </si>
  <si>
    <t>Ivins City</t>
  </si>
  <si>
    <t>SGCity-TIF</t>
  </si>
  <si>
    <t>STIP YR 5</t>
  </si>
  <si>
    <t>Washington Parkway</t>
  </si>
  <si>
    <t>STP_HIF_SU</t>
  </si>
  <si>
    <t>Total Revenue Assumptions</t>
  </si>
  <si>
    <t xml:space="preserve"> </t>
  </si>
  <si>
    <t>ST_TTIF</t>
  </si>
  <si>
    <t xml:space="preserve">Wash. City Impact fees </t>
  </si>
  <si>
    <t>Quarry Ridge Dr Extension</t>
  </si>
  <si>
    <t>Commerce Drive Extension Environmental/Design</t>
  </si>
  <si>
    <t>Bluff/I-15 Active Transportation Tunnel</t>
  </si>
  <si>
    <t>LaVerkin to Zion AT</t>
  </si>
  <si>
    <t>Old Highway 91, 200 East Ivins to Shivwits</t>
  </si>
  <si>
    <t>Santa Clara Drive Improvmnets</t>
  </si>
  <si>
    <t>Santa Clara City</t>
  </si>
  <si>
    <t>Red Mountain Drive Extension</t>
  </si>
  <si>
    <t>Developer</t>
  </si>
  <si>
    <t>Pioneer Parkway Turn Lanes and widening</t>
  </si>
  <si>
    <t>SR-17 Toquerville Bypass</t>
  </si>
  <si>
    <t>I-15 Widening, Exit 10-13 &amp; Interchange 11</t>
  </si>
  <si>
    <t>I-15 Widening, Exit 6-8 &amp; Interchange 7</t>
  </si>
  <si>
    <t>HSIP</t>
  </si>
  <si>
    <t>SR-9, MP 12.45, Construct Roundabout at SR-17</t>
  </si>
  <si>
    <t>ST_TIF_HB433</t>
  </si>
  <si>
    <t>CPG 2020</t>
  </si>
  <si>
    <t>Old SU_DMPO Bal.</t>
  </si>
  <si>
    <t>FY 2022 CPG for DMPO from UPWP</t>
  </si>
  <si>
    <t>Northern Corridor</t>
  </si>
  <si>
    <t>State Match</t>
  </si>
  <si>
    <t>3650 South; Camino Real to SR-7 with Interchange (East Project)</t>
  </si>
  <si>
    <t>Hidden Valley Drive (Extend to Desert Color Pkwy)</t>
  </si>
  <si>
    <t>2022-26 Dixie MPO Transportation Improvement Plan (TIP)</t>
  </si>
  <si>
    <t>Purgatory Road Design</t>
  </si>
  <si>
    <t>1450 S Extension River Road to Crosby Way</t>
  </si>
  <si>
    <t>SR-9; Zion Corridor Trail - Shared Use Path (MP12-31)</t>
  </si>
  <si>
    <t>ST_TIF_ACT</t>
  </si>
  <si>
    <t>L_PASS_MATCH</t>
  </si>
  <si>
    <t>SR-18 SG BLVD to Main  (Turn Lanes, Drainage)</t>
  </si>
  <si>
    <t>SR-9 Extend Passing Lane and New Passing Lane</t>
  </si>
  <si>
    <t>Western Corr. (Snow Canyon Pkwy to SC City Boundary)</t>
  </si>
  <si>
    <t>Devloper funded</t>
  </si>
  <si>
    <t>ST_TRANS_SOL</t>
  </si>
  <si>
    <r>
      <t xml:space="preserve">18770  </t>
    </r>
    <r>
      <rPr>
        <sz val="8"/>
        <rFont val="Arial"/>
        <family val="2"/>
      </rPr>
      <t>(MPIN 13311)</t>
    </r>
  </si>
  <si>
    <t>STP_FLX_ST</t>
  </si>
  <si>
    <t>STP_HIF_ST</t>
  </si>
  <si>
    <r>
      <t xml:space="preserve">17228     </t>
    </r>
    <r>
      <rPr>
        <i/>
        <sz val="8"/>
        <rFont val="Arial"/>
        <family val="2"/>
      </rPr>
      <t>(PIN 16618)</t>
    </r>
  </si>
  <si>
    <t>Gap Canyon Parkway</t>
  </si>
  <si>
    <t>Southern Parkway Exit 5</t>
  </si>
  <si>
    <t>Federal Grant</t>
  </si>
  <si>
    <t>Southern Hills Parkway</t>
  </si>
  <si>
    <t>Commerce Drive to Southern Hills Parkway Connection</t>
  </si>
  <si>
    <t>Western Corridor EA (Old 91 to Gap Canyon Parkway)</t>
  </si>
  <si>
    <t>06-15-2022 PUBLICL COMMENT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</si>
</sst>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6" formatCode="&quot;$&quot;#,##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0"/>
      <color indexed="6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rgb="FF99330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trike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dash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ashed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dashed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auto="1"/>
      </right>
      <top style="thick">
        <color indexed="64"/>
      </top>
      <bottom/>
      <diagonal/>
    </border>
  </borders>
  <cellStyleXfs count="183">
    <xf numFmtId="0" fontId="0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0" fontId="25" fillId="0" borderId="0"/>
    <xf numFmtId="9" fontId="2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9" fontId="25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6" fillId="0" borderId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27" fillId="0" borderId="0"/>
    <xf numFmtId="0" fontId="5" fillId="0" borderId="0"/>
    <xf numFmtId="0" fontId="22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2" fillId="0" borderId="0"/>
    <xf numFmtId="9" fontId="2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2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4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" fillId="0" borderId="0"/>
    <xf numFmtId="44" fontId="28" fillId="0" borderId="0" applyFont="0" applyFill="0" applyBorder="0" applyAlignment="0" applyProtection="0"/>
  </cellStyleXfs>
  <cellXfs count="303">
    <xf numFmtId="0" fontId="0" fillId="0" borderId="0" xfId="0"/>
    <xf numFmtId="0" fontId="22" fillId="0" borderId="0" xfId="1"/>
    <xf numFmtId="166" fontId="22" fillId="0" borderId="0" xfId="1" applyNumberFormat="1"/>
    <xf numFmtId="0" fontId="22" fillId="0" borderId="8" xfId="1" applyFill="1" applyBorder="1" applyAlignment="1">
      <alignment wrapText="1"/>
    </xf>
    <xf numFmtId="0" fontId="22" fillId="0" borderId="7" xfId="1" applyFill="1" applyBorder="1" applyAlignment="1"/>
    <xf numFmtId="0" fontId="22" fillId="0" borderId="0" xfId="1" applyFill="1"/>
    <xf numFmtId="0" fontId="22" fillId="0" borderId="2" xfId="1" applyFill="1" applyBorder="1" applyAlignment="1">
      <alignment horizontal="right"/>
    </xf>
    <xf numFmtId="0" fontId="22" fillId="0" borderId="5" xfId="1" applyFont="1" applyFill="1" applyBorder="1" applyAlignment="1">
      <alignment horizontal="right"/>
    </xf>
    <xf numFmtId="0" fontId="22" fillId="0" borderId="0" xfId="1" applyFill="1" applyBorder="1" applyAlignment="1">
      <alignment horizontal="right"/>
    </xf>
    <xf numFmtId="0" fontId="22" fillId="0" borderId="0" xfId="1" applyAlignment="1">
      <alignment wrapText="1"/>
    </xf>
    <xf numFmtId="0" fontId="22" fillId="0" borderId="0" xfId="1" applyBorder="1"/>
    <xf numFmtId="0" fontId="22" fillId="2" borderId="17" xfId="1" applyFill="1" applyBorder="1" applyAlignment="1">
      <alignment horizontal="right"/>
    </xf>
    <xf numFmtId="0" fontId="22" fillId="2" borderId="13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wrapText="1"/>
    </xf>
    <xf numFmtId="0" fontId="22" fillId="2" borderId="0" xfId="1" applyFill="1" applyBorder="1" applyAlignment="1">
      <alignment horizontal="right"/>
    </xf>
    <xf numFmtId="0" fontId="22" fillId="5" borderId="13" xfId="1" applyFont="1" applyFill="1" applyBorder="1" applyAlignment="1">
      <alignment horizontal="left" wrapText="1"/>
    </xf>
    <xf numFmtId="0" fontId="22" fillId="5" borderId="0" xfId="1" applyFont="1" applyFill="1" applyBorder="1" applyAlignment="1">
      <alignment horizontal="left" wrapText="1"/>
    </xf>
    <xf numFmtId="0" fontId="22" fillId="5" borderId="0" xfId="1" applyFill="1" applyBorder="1" applyAlignment="1">
      <alignment horizontal="right"/>
    </xf>
    <xf numFmtId="0" fontId="21" fillId="9" borderId="15" xfId="1" applyFont="1" applyFill="1" applyBorder="1" applyAlignment="1">
      <alignment wrapText="1"/>
    </xf>
    <xf numFmtId="0" fontId="21" fillId="9" borderId="16" xfId="1" applyFont="1" applyFill="1" applyBorder="1"/>
    <xf numFmtId="0" fontId="22" fillId="0" borderId="13" xfId="1" applyFont="1" applyFill="1" applyBorder="1" applyAlignment="1">
      <alignment horizontal="right" wrapText="1"/>
    </xf>
    <xf numFmtId="0" fontId="22" fillId="0" borderId="13" xfId="1" applyFont="1" applyBorder="1" applyAlignment="1">
      <alignment horizontal="right" wrapText="1"/>
    </xf>
    <xf numFmtId="0" fontId="22" fillId="10" borderId="0" xfId="1" applyFill="1" applyBorder="1" applyAlignment="1">
      <alignment horizontal="right"/>
    </xf>
    <xf numFmtId="0" fontId="21" fillId="3" borderId="22" xfId="1" applyFont="1" applyFill="1" applyBorder="1" applyAlignment="1">
      <alignment horizontal="left" wrapText="1"/>
    </xf>
    <xf numFmtId="0" fontId="21" fillId="3" borderId="22" xfId="1" applyFont="1" applyFill="1" applyBorder="1" applyAlignment="1">
      <alignment horizontal="right"/>
    </xf>
    <xf numFmtId="0" fontId="22" fillId="7" borderId="21" xfId="1" applyFont="1" applyFill="1" applyBorder="1" applyAlignment="1">
      <alignment wrapText="1"/>
    </xf>
    <xf numFmtId="0" fontId="22" fillId="7" borderId="22" xfId="1" applyFill="1" applyBorder="1"/>
    <xf numFmtId="0" fontId="22" fillId="10" borderId="13" xfId="1" applyFont="1" applyFill="1" applyBorder="1" applyAlignment="1">
      <alignment horizontal="left" wrapText="1"/>
    </xf>
    <xf numFmtId="6" fontId="22" fillId="5" borderId="0" xfId="1" applyNumberFormat="1" applyFill="1" applyBorder="1"/>
    <xf numFmtId="6" fontId="22" fillId="6" borderId="22" xfId="1" applyNumberFormat="1" applyFill="1" applyBorder="1"/>
    <xf numFmtId="6" fontId="22" fillId="7" borderId="22" xfId="1" applyNumberFormat="1" applyFill="1" applyBorder="1"/>
    <xf numFmtId="0" fontId="22" fillId="0" borderId="0" xfId="1"/>
    <xf numFmtId="0" fontId="22" fillId="0" borderId="0" xfId="1" applyFill="1"/>
    <xf numFmtId="6" fontId="21" fillId="3" borderId="22" xfId="1" applyNumberFormat="1" applyFont="1" applyFill="1" applyBorder="1"/>
    <xf numFmtId="0" fontId="22" fillId="6" borderId="22" xfId="1" applyFill="1" applyBorder="1" applyAlignment="1">
      <alignment horizontal="right"/>
    </xf>
    <xf numFmtId="6" fontId="22" fillId="0" borderId="0" xfId="1" applyNumberFormat="1" applyFill="1" applyBorder="1"/>
    <xf numFmtId="6" fontId="22" fillId="0" borderId="0" xfId="1" applyNumberFormat="1" applyBorder="1"/>
    <xf numFmtId="6" fontId="22" fillId="2" borderId="17" xfId="1" applyNumberFormat="1" applyFill="1" applyBorder="1"/>
    <xf numFmtId="6" fontId="22" fillId="2" borderId="0" xfId="1" applyNumberFormat="1" applyFill="1" applyBorder="1"/>
    <xf numFmtId="6" fontId="21" fillId="9" borderId="16" xfId="1" applyNumberFormat="1" applyFont="1" applyFill="1" applyBorder="1"/>
    <xf numFmtId="0" fontId="22" fillId="0" borderId="30" xfId="1" applyFill="1" applyBorder="1" applyAlignment="1"/>
    <xf numFmtId="0" fontId="21" fillId="8" borderId="13" xfId="1" applyFont="1" applyFill="1" applyBorder="1" applyAlignment="1">
      <alignment wrapText="1"/>
    </xf>
    <xf numFmtId="0" fontId="21" fillId="8" borderId="0" xfId="1" applyFont="1" applyFill="1" applyBorder="1"/>
    <xf numFmtId="0" fontId="21" fillId="8" borderId="0" xfId="1" applyFont="1" applyFill="1" applyBorder="1" applyAlignment="1">
      <alignment horizontal="right"/>
    </xf>
    <xf numFmtId="6" fontId="21" fillId="8" borderId="0" xfId="1" applyNumberFormat="1" applyFont="1" applyFill="1" applyBorder="1"/>
    <xf numFmtId="0" fontId="22" fillId="0" borderId="13" xfId="1" applyFont="1" applyBorder="1" applyAlignment="1">
      <alignment horizontal="left" wrapText="1"/>
    </xf>
    <xf numFmtId="0" fontId="22" fillId="0" borderId="0" xfId="1" applyFont="1" applyBorder="1" applyAlignment="1">
      <alignment horizontal="left" wrapText="1"/>
    </xf>
    <xf numFmtId="0" fontId="22" fillId="0" borderId="0" xfId="1" applyFont="1" applyBorder="1"/>
    <xf numFmtId="6" fontId="22" fillId="0" borderId="0" xfId="1" applyNumberFormat="1" applyFont="1" applyBorder="1"/>
    <xf numFmtId="0" fontId="22" fillId="0" borderId="13" xfId="1" applyFont="1" applyFill="1" applyBorder="1" applyAlignment="1">
      <alignment horizontal="left" wrapText="1"/>
    </xf>
    <xf numFmtId="0" fontId="22" fillId="0" borderId="0" xfId="1" applyFont="1" applyFill="1" applyBorder="1" applyAlignment="1">
      <alignment horizontal="left" wrapText="1"/>
    </xf>
    <xf numFmtId="0" fontId="22" fillId="7" borderId="15" xfId="1" applyFont="1" applyFill="1" applyBorder="1" applyAlignment="1">
      <alignment wrapText="1"/>
    </xf>
    <xf numFmtId="0" fontId="22" fillId="7" borderId="16" xfId="1" applyFill="1" applyBorder="1"/>
    <xf numFmtId="6" fontId="22" fillId="7" borderId="28" xfId="1" applyNumberFormat="1" applyFill="1" applyBorder="1"/>
    <xf numFmtId="0" fontId="22" fillId="0" borderId="31" xfId="1" applyFill="1" applyBorder="1" applyAlignment="1"/>
    <xf numFmtId="0" fontId="22" fillId="0" borderId="1" xfId="1" applyFont="1" applyFill="1" applyBorder="1" applyAlignment="1">
      <alignment horizontal="right"/>
    </xf>
    <xf numFmtId="0" fontId="22" fillId="7" borderId="22" xfId="1" applyFill="1" applyBorder="1" applyAlignment="1">
      <alignment horizontal="right"/>
    </xf>
    <xf numFmtId="0" fontId="22" fillId="0" borderId="7" xfId="1" applyFill="1" applyBorder="1" applyAlignment="1">
      <alignment horizontal="right"/>
    </xf>
    <xf numFmtId="0" fontId="22" fillId="0" borderId="0" xfId="1" applyBorder="1" applyAlignment="1">
      <alignment horizontal="right"/>
    </xf>
    <xf numFmtId="6" fontId="21" fillId="9" borderId="16" xfId="1" applyNumberFormat="1" applyFont="1" applyFill="1" applyBorder="1" applyAlignment="1">
      <alignment horizontal="right"/>
    </xf>
    <xf numFmtId="0" fontId="22" fillId="0" borderId="0" xfId="1" applyFont="1" applyBorder="1" applyAlignment="1">
      <alignment horizontal="right"/>
    </xf>
    <xf numFmtId="0" fontId="22" fillId="0" borderId="0" xfId="1" applyAlignment="1">
      <alignment horizontal="right"/>
    </xf>
    <xf numFmtId="0" fontId="22" fillId="11" borderId="7" xfId="1" applyFill="1" applyBorder="1" applyAlignment="1"/>
    <xf numFmtId="0" fontId="22" fillId="0" borderId="24" xfId="1" applyFill="1" applyBorder="1" applyAlignment="1"/>
    <xf numFmtId="6" fontId="22" fillId="5" borderId="17" xfId="1" applyNumberFormat="1" applyFill="1" applyBorder="1"/>
    <xf numFmtId="0" fontId="21" fillId="3" borderId="0" xfId="1" applyFont="1" applyFill="1" applyBorder="1" applyAlignment="1">
      <alignment horizontal="center" wrapText="1"/>
    </xf>
    <xf numFmtId="0" fontId="21" fillId="6" borderId="0" xfId="1" applyFont="1" applyFill="1" applyBorder="1" applyAlignment="1">
      <alignment horizontal="center" wrapText="1"/>
    </xf>
    <xf numFmtId="0" fontId="3" fillId="0" borderId="0" xfId="181"/>
    <xf numFmtId="165" fontId="3" fillId="7" borderId="40" xfId="181" applyNumberFormat="1" applyFill="1" applyBorder="1"/>
    <xf numFmtId="0" fontId="3" fillId="7" borderId="40" xfId="181" applyFill="1" applyBorder="1"/>
    <xf numFmtId="0" fontId="3" fillId="7" borderId="41" xfId="181" applyFill="1" applyBorder="1"/>
    <xf numFmtId="165" fontId="3" fillId="9" borderId="40" xfId="181" applyNumberFormat="1" applyFill="1" applyBorder="1"/>
    <xf numFmtId="0" fontId="3" fillId="9" borderId="40" xfId="181" applyFill="1" applyBorder="1"/>
    <xf numFmtId="0" fontId="3" fillId="9" borderId="41" xfId="181" applyFill="1" applyBorder="1"/>
    <xf numFmtId="165" fontId="3" fillId="3" borderId="40" xfId="181" applyNumberFormat="1" applyFill="1" applyBorder="1"/>
    <xf numFmtId="0" fontId="3" fillId="3" borderId="40" xfId="181" applyFill="1" applyBorder="1"/>
    <xf numFmtId="0" fontId="3" fillId="3" borderId="41" xfId="181" applyFill="1" applyBorder="1"/>
    <xf numFmtId="165" fontId="3" fillId="11" borderId="4" xfId="181" applyNumberFormat="1" applyFill="1" applyBorder="1"/>
    <xf numFmtId="0" fontId="3" fillId="0" borderId="4" xfId="181" applyBorder="1"/>
    <xf numFmtId="165" fontId="3" fillId="11" borderId="2" xfId="181" applyNumberFormat="1" applyFill="1" applyBorder="1"/>
    <xf numFmtId="0" fontId="3" fillId="0" borderId="2" xfId="181" applyBorder="1" applyAlignment="1">
      <alignment horizontal="center" vertical="center"/>
    </xf>
    <xf numFmtId="0" fontId="3" fillId="0" borderId="37" xfId="181" applyBorder="1" applyAlignment="1">
      <alignment wrapText="1"/>
    </xf>
    <xf numFmtId="0" fontId="3" fillId="0" borderId="1" xfId="181" applyBorder="1"/>
    <xf numFmtId="0" fontId="3" fillId="0" borderId="36" xfId="181" applyBorder="1"/>
    <xf numFmtId="0" fontId="22" fillId="11" borderId="29" xfId="1" applyFill="1" applyBorder="1" applyAlignment="1">
      <alignment horizontal="right"/>
    </xf>
    <xf numFmtId="0" fontId="24" fillId="0" borderId="0" xfId="1" applyFont="1" applyBorder="1" applyAlignment="1">
      <alignment wrapText="1"/>
    </xf>
    <xf numFmtId="0" fontId="23" fillId="0" borderId="0" xfId="1" applyFont="1" applyBorder="1" applyAlignment="1">
      <alignment wrapText="1"/>
    </xf>
    <xf numFmtId="165" fontId="3" fillId="7" borderId="0" xfId="181" applyNumberFormat="1" applyFill="1"/>
    <xf numFmtId="0" fontId="3" fillId="7" borderId="0" xfId="181" applyFill="1"/>
    <xf numFmtId="0" fontId="2" fillId="0" borderId="37" xfId="181" applyFont="1" applyBorder="1" applyAlignment="1">
      <alignment wrapText="1"/>
    </xf>
    <xf numFmtId="165" fontId="3" fillId="0" borderId="0" xfId="181" applyNumberFormat="1"/>
    <xf numFmtId="165" fontId="3" fillId="9" borderId="39" xfId="181" applyNumberFormat="1" applyFill="1" applyBorder="1"/>
    <xf numFmtId="165" fontId="3" fillId="7" borderId="42" xfId="181" applyNumberFormat="1" applyFill="1" applyBorder="1"/>
    <xf numFmtId="0" fontId="21" fillId="7" borderId="42" xfId="1" applyFont="1" applyFill="1" applyBorder="1" applyAlignment="1">
      <alignment horizontal="center" wrapText="1"/>
    </xf>
    <xf numFmtId="6" fontId="22" fillId="7" borderId="42" xfId="1" applyNumberFormat="1" applyFill="1" applyBorder="1"/>
    <xf numFmtId="0" fontId="21" fillId="9" borderId="5" xfId="1" applyFont="1" applyFill="1" applyBorder="1" applyAlignment="1">
      <alignment horizontal="center" wrapText="1"/>
    </xf>
    <xf numFmtId="6" fontId="22" fillId="0" borderId="5" xfId="1" applyNumberFormat="1" applyFill="1" applyBorder="1"/>
    <xf numFmtId="6" fontId="21" fillId="3" borderId="40" xfId="1" applyNumberFormat="1" applyFont="1" applyFill="1" applyBorder="1"/>
    <xf numFmtId="0" fontId="21" fillId="6" borderId="5" xfId="1" applyFont="1" applyFill="1" applyBorder="1" applyAlignment="1">
      <alignment horizontal="center" wrapText="1"/>
    </xf>
    <xf numFmtId="6" fontId="22" fillId="5" borderId="12" xfId="1" applyNumberFormat="1" applyFill="1" applyBorder="1"/>
    <xf numFmtId="6" fontId="22" fillId="5" borderId="5" xfId="1" applyNumberFormat="1" applyFill="1" applyBorder="1"/>
    <xf numFmtId="6" fontId="22" fillId="6" borderId="40" xfId="1" applyNumberFormat="1" applyFill="1" applyBorder="1"/>
    <xf numFmtId="5" fontId="22" fillId="0" borderId="5" xfId="1" applyNumberFormat="1" applyFill="1" applyBorder="1"/>
    <xf numFmtId="0" fontId="21" fillId="7" borderId="40" xfId="1" applyFont="1" applyFill="1" applyBorder="1" applyAlignment="1">
      <alignment horizontal="center" wrapText="1"/>
    </xf>
    <xf numFmtId="6" fontId="22" fillId="7" borderId="40" xfId="1" applyNumberFormat="1" applyFill="1" applyBorder="1"/>
    <xf numFmtId="165" fontId="3" fillId="12" borderId="42" xfId="181" applyNumberFormat="1" applyFill="1" applyBorder="1"/>
    <xf numFmtId="165" fontId="3" fillId="11" borderId="1" xfId="181" applyNumberFormat="1" applyFill="1" applyBorder="1"/>
    <xf numFmtId="165" fontId="3" fillId="0" borderId="19" xfId="181" applyNumberFormat="1" applyBorder="1"/>
    <xf numFmtId="165" fontId="3" fillId="0" borderId="20" xfId="181" applyNumberFormat="1" applyBorder="1"/>
    <xf numFmtId="165" fontId="3" fillId="0" borderId="44" xfId="181" applyNumberFormat="1" applyBorder="1"/>
    <xf numFmtId="165" fontId="3" fillId="7" borderId="39" xfId="181" applyNumberFormat="1" applyFill="1" applyBorder="1"/>
    <xf numFmtId="165" fontId="3" fillId="0" borderId="32" xfId="181" applyNumberFormat="1" applyBorder="1"/>
    <xf numFmtId="165" fontId="3" fillId="0" borderId="33" xfId="181" applyNumberFormat="1" applyBorder="1"/>
    <xf numFmtId="165" fontId="3" fillId="0" borderId="34" xfId="181" applyNumberFormat="1" applyBorder="1"/>
    <xf numFmtId="165" fontId="3" fillId="9" borderId="42" xfId="181" applyNumberFormat="1" applyFill="1" applyBorder="1"/>
    <xf numFmtId="0" fontId="22" fillId="0" borderId="2" xfId="1" applyFont="1" applyFill="1" applyBorder="1" applyAlignment="1">
      <alignment horizontal="right"/>
    </xf>
    <xf numFmtId="166" fontId="22" fillId="0" borderId="1" xfId="1" applyNumberFormat="1" applyFont="1" applyFill="1" applyBorder="1" applyAlignment="1"/>
    <xf numFmtId="166" fontId="22" fillId="0" borderId="19" xfId="1" applyNumberFormat="1" applyFont="1" applyFill="1" applyBorder="1" applyAlignment="1"/>
    <xf numFmtId="166" fontId="22" fillId="0" borderId="32" xfId="1" applyNumberFormat="1" applyFont="1" applyFill="1" applyBorder="1" applyAlignment="1"/>
    <xf numFmtId="166" fontId="22" fillId="0" borderId="2" xfId="1" applyNumberFormat="1" applyFont="1" applyFill="1" applyBorder="1" applyAlignment="1"/>
    <xf numFmtId="166" fontId="22" fillId="0" borderId="3" xfId="1" applyNumberFormat="1" applyFont="1" applyFill="1" applyBorder="1" applyAlignment="1"/>
    <xf numFmtId="166" fontId="22" fillId="0" borderId="25" xfId="1" applyNumberFormat="1" applyFont="1" applyFill="1" applyBorder="1" applyAlignment="1"/>
    <xf numFmtId="166" fontId="22" fillId="0" borderId="34" xfId="1" applyNumberFormat="1" applyFont="1" applyFill="1" applyBorder="1" applyAlignment="1"/>
    <xf numFmtId="166" fontId="22" fillId="0" borderId="2" xfId="1" applyNumberFormat="1" applyFont="1" applyFill="1" applyBorder="1"/>
    <xf numFmtId="166" fontId="22" fillId="0" borderId="33" xfId="1" applyNumberFormat="1" applyFont="1" applyFill="1" applyBorder="1"/>
    <xf numFmtId="166" fontId="22" fillId="0" borderId="33" xfId="1" applyNumberFormat="1" applyFont="1" applyFill="1" applyBorder="1" applyAlignment="1"/>
    <xf numFmtId="166" fontId="22" fillId="0" borderId="5" xfId="1" applyNumberFormat="1" applyFont="1" applyFill="1" applyBorder="1" applyAlignment="1"/>
    <xf numFmtId="166" fontId="22" fillId="0" borderId="26" xfId="1" applyNumberFormat="1" applyFont="1" applyFill="1" applyBorder="1" applyAlignment="1"/>
    <xf numFmtId="6" fontId="22" fillId="2" borderId="5" xfId="1" applyNumberFormat="1" applyFill="1" applyBorder="1"/>
    <xf numFmtId="166" fontId="22" fillId="13" borderId="19" xfId="1" applyNumberFormat="1" applyFont="1" applyFill="1" applyBorder="1" applyAlignment="1"/>
    <xf numFmtId="166" fontId="22" fillId="13" borderId="25" xfId="1" applyNumberFormat="1" applyFont="1" applyFill="1" applyBorder="1" applyAlignment="1"/>
    <xf numFmtId="6" fontId="22" fillId="0" borderId="0" xfId="1" applyNumberFormat="1" applyFill="1"/>
    <xf numFmtId="5" fontId="22" fillId="0" borderId="0" xfId="1" applyNumberFormat="1" applyFill="1" applyBorder="1" applyAlignment="1">
      <alignment horizontal="center" vertical="center"/>
    </xf>
    <xf numFmtId="0" fontId="21" fillId="7" borderId="28" xfId="1" applyFont="1" applyFill="1" applyBorder="1" applyAlignment="1">
      <alignment horizontal="center" wrapText="1"/>
    </xf>
    <xf numFmtId="5" fontId="22" fillId="0" borderId="46" xfId="1" applyNumberFormat="1" applyFill="1" applyBorder="1"/>
    <xf numFmtId="0" fontId="21" fillId="3" borderId="47" xfId="1" applyFont="1" applyFill="1" applyBorder="1" applyAlignment="1">
      <alignment horizontal="center" wrapText="1"/>
    </xf>
    <xf numFmtId="166" fontId="22" fillId="0" borderId="0" xfId="1" applyNumberFormat="1" applyFill="1"/>
    <xf numFmtId="165" fontId="22" fillId="0" borderId="0" xfId="182" applyNumberFormat="1" applyFont="1" applyFill="1" applyAlignment="1">
      <alignment horizontal="left" indent="1"/>
    </xf>
    <xf numFmtId="165" fontId="22" fillId="0" borderId="0" xfId="1" applyNumberFormat="1" applyFill="1"/>
    <xf numFmtId="166" fontId="22" fillId="0" borderId="45" xfId="1" applyNumberFormat="1" applyFont="1" applyFill="1" applyBorder="1" applyAlignment="1"/>
    <xf numFmtId="0" fontId="22" fillId="0" borderId="3" xfId="1" applyFont="1" applyFill="1" applyBorder="1" applyAlignment="1">
      <alignment horizontal="left"/>
    </xf>
    <xf numFmtId="0" fontId="21" fillId="0" borderId="48" xfId="1" applyFont="1" applyFill="1" applyBorder="1" applyAlignment="1">
      <alignment horizontal="center" wrapText="1"/>
    </xf>
    <xf numFmtId="0" fontId="21" fillId="0" borderId="35" xfId="1" applyFont="1" applyFill="1" applyBorder="1" applyAlignment="1">
      <alignment horizontal="center"/>
    </xf>
    <xf numFmtId="0" fontId="21" fillId="0" borderId="35" xfId="1" applyFont="1" applyFill="1" applyBorder="1" applyAlignment="1">
      <alignment horizontal="right"/>
    </xf>
    <xf numFmtId="0" fontId="21" fillId="0" borderId="49" xfId="1" applyFont="1" applyFill="1" applyBorder="1" applyAlignment="1">
      <alignment horizontal="center"/>
    </xf>
    <xf numFmtId="165" fontId="3" fillId="0" borderId="51" xfId="181" applyNumberFormat="1" applyBorder="1"/>
    <xf numFmtId="0" fontId="1" fillId="0" borderId="43" xfId="181" applyFont="1" applyBorder="1" applyAlignment="1">
      <alignment wrapText="1"/>
    </xf>
    <xf numFmtId="0" fontId="21" fillId="3" borderId="21" xfId="1" applyFont="1" applyFill="1" applyBorder="1" applyAlignment="1">
      <alignment horizontal="left"/>
    </xf>
    <xf numFmtId="0" fontId="3" fillId="0" borderId="0" xfId="181" applyAlignment="1">
      <alignment horizontal="center" vertical="center"/>
    </xf>
    <xf numFmtId="6" fontId="22" fillId="0" borderId="2" xfId="1" applyNumberFormat="1" applyFill="1" applyBorder="1"/>
    <xf numFmtId="6" fontId="22" fillId="10" borderId="27" xfId="1" applyNumberFormat="1" applyFont="1" applyFill="1" applyBorder="1"/>
    <xf numFmtId="6" fontId="22" fillId="10" borderId="5" xfId="1" applyNumberFormat="1" applyFont="1" applyFill="1" applyBorder="1"/>
    <xf numFmtId="6" fontId="22" fillId="10" borderId="45" xfId="1" applyNumberFormat="1" applyFont="1" applyFill="1" applyBorder="1"/>
    <xf numFmtId="0" fontId="22" fillId="0" borderId="0" xfId="1" applyAlignment="1"/>
    <xf numFmtId="166" fontId="22" fillId="14" borderId="1" xfId="1" applyNumberFormat="1" applyFont="1" applyFill="1" applyBorder="1" applyAlignment="1"/>
    <xf numFmtId="166" fontId="22" fillId="0" borderId="20" xfId="1" applyNumberFormat="1" applyFont="1" applyFill="1" applyBorder="1"/>
    <xf numFmtId="166" fontId="22" fillId="15" borderId="1" xfId="1" applyNumberFormat="1" applyFont="1" applyFill="1" applyBorder="1" applyAlignment="1"/>
    <xf numFmtId="166" fontId="22" fillId="15" borderId="32" xfId="1" applyNumberFormat="1" applyFont="1" applyFill="1" applyBorder="1" applyAlignment="1"/>
    <xf numFmtId="166" fontId="22" fillId="15" borderId="45" xfId="1" applyNumberFormat="1" applyFont="1" applyFill="1" applyBorder="1" applyAlignment="1"/>
    <xf numFmtId="166" fontId="22" fillId="15" borderId="34" xfId="1" applyNumberFormat="1" applyFont="1" applyFill="1" applyBorder="1" applyAlignment="1"/>
    <xf numFmtId="166" fontId="22" fillId="15" borderId="3" xfId="1" applyNumberFormat="1" applyFont="1" applyFill="1" applyBorder="1" applyAlignment="1"/>
    <xf numFmtId="6" fontId="22" fillId="0" borderId="0" xfId="1" applyNumberFormat="1"/>
    <xf numFmtId="0" fontId="1" fillId="0" borderId="4" xfId="181" applyFont="1" applyBorder="1" applyAlignment="1">
      <alignment horizontal="center" vertical="center"/>
    </xf>
    <xf numFmtId="6" fontId="22" fillId="0" borderId="0" xfId="1" applyNumberFormat="1" applyFill="1" applyBorder="1" applyAlignment="1"/>
    <xf numFmtId="5" fontId="22" fillId="0" borderId="52" xfId="1" applyNumberFormat="1" applyFill="1" applyBorder="1"/>
    <xf numFmtId="0" fontId="21" fillId="7" borderId="39" xfId="1" applyFont="1" applyFill="1" applyBorder="1" applyAlignment="1">
      <alignment horizontal="center" wrapText="1"/>
    </xf>
    <xf numFmtId="6" fontId="22" fillId="10" borderId="26" xfId="1" applyNumberFormat="1" applyFont="1" applyFill="1" applyBorder="1"/>
    <xf numFmtId="6" fontId="22" fillId="7" borderId="39" xfId="1" applyNumberFormat="1" applyFill="1" applyBorder="1"/>
    <xf numFmtId="5" fontId="22" fillId="0" borderId="27" xfId="1" applyNumberFormat="1" applyFill="1" applyBorder="1"/>
    <xf numFmtId="6" fontId="22" fillId="7" borderId="27" xfId="1" applyNumberFormat="1" applyFont="1" applyFill="1" applyBorder="1"/>
    <xf numFmtId="166" fontId="22" fillId="0" borderId="4" xfId="1" applyNumberFormat="1" applyFont="1" applyFill="1" applyBorder="1" applyAlignment="1"/>
    <xf numFmtId="0" fontId="22" fillId="0" borderId="1" xfId="0" applyFont="1" applyFill="1" applyBorder="1" applyAlignment="1">
      <alignment horizontal="right"/>
    </xf>
    <xf numFmtId="0" fontId="22" fillId="0" borderId="19" xfId="0" applyFont="1" applyFill="1" applyBorder="1"/>
    <xf numFmtId="6" fontId="22" fillId="0" borderId="1" xfId="0" applyNumberFormat="1" applyFont="1" applyFill="1" applyBorder="1"/>
    <xf numFmtId="0" fontId="22" fillId="0" borderId="32" xfId="0" applyFont="1" applyFill="1" applyBorder="1"/>
    <xf numFmtId="0" fontId="22" fillId="0" borderId="3" xfId="0" applyFont="1" applyFill="1" applyBorder="1" applyAlignment="1">
      <alignment horizontal="right"/>
    </xf>
    <xf numFmtId="0" fontId="22" fillId="0" borderId="25" xfId="0" applyFont="1" applyFill="1" applyBorder="1"/>
    <xf numFmtId="6" fontId="22" fillId="0" borderId="34" xfId="0" applyNumberFormat="1" applyFont="1" applyFill="1" applyBorder="1"/>
    <xf numFmtId="6" fontId="22" fillId="0" borderId="25" xfId="0" applyNumberFormat="1" applyFont="1" applyFill="1" applyBorder="1"/>
    <xf numFmtId="0" fontId="22" fillId="0" borderId="1" xfId="0" applyFont="1" applyFill="1" applyBorder="1"/>
    <xf numFmtId="0" fontId="22" fillId="0" borderId="0" xfId="1" applyFill="1" applyBorder="1"/>
    <xf numFmtId="0" fontId="22" fillId="4" borderId="0" xfId="1" applyFill="1" applyAlignment="1"/>
    <xf numFmtId="166" fontId="22" fillId="14" borderId="32" xfId="1" applyNumberFormat="1" applyFont="1" applyFill="1" applyBorder="1" applyAlignment="1"/>
    <xf numFmtId="9" fontId="22" fillId="0" borderId="0" xfId="1" applyNumberFormat="1" applyFill="1"/>
    <xf numFmtId="166" fontId="22" fillId="16" borderId="2" xfId="1" applyNumberFormat="1" applyFont="1" applyFill="1" applyBorder="1"/>
    <xf numFmtId="166" fontId="22" fillId="16" borderId="2" xfId="1" applyNumberFormat="1" applyFont="1" applyFill="1" applyBorder="1" applyAlignment="1"/>
    <xf numFmtId="166" fontId="22" fillId="16" borderId="0" xfId="1" applyNumberFormat="1" applyFill="1"/>
    <xf numFmtId="0" fontId="22" fillId="16" borderId="0" xfId="1" applyFill="1"/>
    <xf numFmtId="166" fontId="32" fillId="0" borderId="20" xfId="1" applyNumberFormat="1" applyFont="1" applyFill="1" applyBorder="1"/>
    <xf numFmtId="166" fontId="32" fillId="0" borderId="2" xfId="1" applyNumberFormat="1" applyFont="1" applyFill="1" applyBorder="1"/>
    <xf numFmtId="166" fontId="22" fillId="13" borderId="26" xfId="1" applyNumberFormat="1" applyFont="1" applyFill="1" applyBorder="1" applyAlignment="1"/>
    <xf numFmtId="0" fontId="31" fillId="0" borderId="3" xfId="1" applyFont="1" applyFill="1" applyBorder="1" applyAlignment="1">
      <alignment horizontal="right"/>
    </xf>
    <xf numFmtId="166" fontId="31" fillId="0" borderId="25" xfId="1" applyNumberFormat="1" applyFont="1" applyFill="1" applyBorder="1" applyAlignment="1"/>
    <xf numFmtId="0" fontId="22" fillId="0" borderId="4" xfId="1" applyFont="1" applyFill="1" applyBorder="1" applyAlignment="1">
      <alignment horizontal="right"/>
    </xf>
    <xf numFmtId="0" fontId="22" fillId="0" borderId="3" xfId="1" applyFont="1" applyFill="1" applyBorder="1" applyAlignment="1">
      <alignment horizontal="right"/>
    </xf>
    <xf numFmtId="0" fontId="21" fillId="0" borderId="10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1" fillId="9" borderId="0" xfId="1" applyFont="1" applyFill="1" applyBorder="1" applyAlignment="1">
      <alignment horizontal="center" wrapText="1"/>
    </xf>
    <xf numFmtId="0" fontId="22" fillId="15" borderId="1" xfId="1" applyFont="1" applyFill="1" applyBorder="1" applyAlignment="1">
      <alignment horizontal="right"/>
    </xf>
    <xf numFmtId="166" fontId="22" fillId="15" borderId="19" xfId="1" applyNumberFormat="1" applyFont="1" applyFill="1" applyBorder="1" applyAlignment="1"/>
    <xf numFmtId="0" fontId="22" fillId="15" borderId="5" xfId="1" applyFont="1" applyFill="1" applyBorder="1" applyAlignment="1">
      <alignment horizontal="right"/>
    </xf>
    <xf numFmtId="166" fontId="22" fillId="15" borderId="26" xfId="1" applyNumberFormat="1" applyFont="1" applyFill="1" applyBorder="1" applyAlignment="1"/>
    <xf numFmtId="0" fontId="22" fillId="15" borderId="3" xfId="1" applyFont="1" applyFill="1" applyBorder="1" applyAlignment="1">
      <alignment horizontal="right"/>
    </xf>
    <xf numFmtId="166" fontId="22" fillId="15" borderId="25" xfId="1" applyNumberFormat="1" applyFont="1" applyFill="1" applyBorder="1" applyAlignment="1"/>
    <xf numFmtId="166" fontId="22" fillId="15" borderId="5" xfId="1" applyNumberFormat="1" applyFont="1" applyFill="1" applyBorder="1" applyAlignment="1"/>
    <xf numFmtId="166" fontId="22" fillId="16" borderId="33" xfId="1" applyNumberFormat="1" applyFont="1" applyFill="1" applyBorder="1"/>
    <xf numFmtId="166" fontId="22" fillId="16" borderId="33" xfId="1" applyNumberFormat="1" applyFont="1" applyFill="1" applyBorder="1" applyAlignment="1"/>
    <xf numFmtId="166" fontId="22" fillId="0" borderId="0" xfId="1" applyNumberFormat="1" applyBorder="1"/>
    <xf numFmtId="166" fontId="32" fillId="0" borderId="33" xfId="1" applyNumberFormat="1" applyFont="1" applyFill="1" applyBorder="1"/>
    <xf numFmtId="166" fontId="22" fillId="0" borderId="0" xfId="1" applyNumberFormat="1" applyFill="1" applyBorder="1"/>
    <xf numFmtId="166" fontId="22" fillId="0" borderId="14" xfId="1" applyNumberFormat="1" applyFill="1" applyBorder="1"/>
    <xf numFmtId="166" fontId="22" fillId="0" borderId="51" xfId="1" applyNumberFormat="1" applyFont="1" applyFill="1" applyBorder="1" applyAlignment="1"/>
    <xf numFmtId="6" fontId="22" fillId="0" borderId="33" xfId="1" applyNumberFormat="1" applyFill="1" applyBorder="1"/>
    <xf numFmtId="166" fontId="31" fillId="0" borderId="34" xfId="1" applyNumberFormat="1" applyFont="1" applyFill="1" applyBorder="1" applyAlignment="1"/>
    <xf numFmtId="6" fontId="22" fillId="0" borderId="32" xfId="0" applyNumberFormat="1" applyFont="1" applyFill="1" applyBorder="1"/>
    <xf numFmtId="0" fontId="22" fillId="0" borderId="34" xfId="0" applyFont="1" applyFill="1" applyBorder="1"/>
    <xf numFmtId="0" fontId="21" fillId="9" borderId="45" xfId="1" applyFont="1" applyFill="1" applyBorder="1" applyAlignment="1">
      <alignment horizontal="center" wrapText="1"/>
    </xf>
    <xf numFmtId="6" fontId="22" fillId="0" borderId="14" xfId="1" applyNumberFormat="1" applyBorder="1"/>
    <xf numFmtId="6" fontId="21" fillId="8" borderId="14" xfId="1" applyNumberFormat="1" applyFont="1" applyFill="1" applyBorder="1"/>
    <xf numFmtId="6" fontId="21" fillId="9" borderId="50" xfId="1" applyNumberFormat="1" applyFont="1" applyFill="1" applyBorder="1"/>
    <xf numFmtId="6" fontId="22" fillId="0" borderId="14" xfId="1" applyNumberFormat="1" applyFont="1" applyBorder="1"/>
    <xf numFmtId="0" fontId="21" fillId="3" borderId="50" xfId="1" applyFont="1" applyFill="1" applyBorder="1" applyAlignment="1">
      <alignment horizontal="center" wrapText="1"/>
    </xf>
    <xf numFmtId="6" fontId="22" fillId="2" borderId="45" xfId="1" applyNumberFormat="1" applyFill="1" applyBorder="1"/>
    <xf numFmtId="6" fontId="21" fillId="3" borderId="42" xfId="1" applyNumberFormat="1" applyFont="1" applyFill="1" applyBorder="1"/>
    <xf numFmtId="6" fontId="22" fillId="0" borderId="45" xfId="1" applyNumberFormat="1" applyFill="1" applyBorder="1"/>
    <xf numFmtId="0" fontId="21" fillId="6" borderId="45" xfId="1" applyFont="1" applyFill="1" applyBorder="1" applyAlignment="1">
      <alignment horizontal="center" wrapText="1"/>
    </xf>
    <xf numFmtId="6" fontId="22" fillId="5" borderId="54" xfId="1" applyNumberFormat="1" applyFill="1" applyBorder="1"/>
    <xf numFmtId="6" fontId="22" fillId="5" borderId="45" xfId="1" applyNumberFormat="1" applyFill="1" applyBorder="1"/>
    <xf numFmtId="6" fontId="22" fillId="6" borderId="42" xfId="1" applyNumberFormat="1" applyFill="1" applyBorder="1"/>
    <xf numFmtId="0" fontId="21" fillId="0" borderId="9" xfId="1" applyFont="1" applyFill="1" applyBorder="1" applyAlignment="1">
      <alignment horizontal="center" vertical="center" wrapText="1"/>
    </xf>
    <xf numFmtId="0" fontId="21" fillId="0" borderId="11" xfId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6" fontId="22" fillId="0" borderId="1" xfId="1" applyNumberFormat="1" applyFont="1" applyFill="1" applyBorder="1" applyAlignment="1">
      <alignment horizontal="right"/>
    </xf>
    <xf numFmtId="0" fontId="22" fillId="0" borderId="3" xfId="1" applyFont="1" applyFill="1" applyBorder="1" applyAlignment="1">
      <alignment horizontal="right"/>
    </xf>
    <xf numFmtId="0" fontId="21" fillId="0" borderId="36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6" fontId="22" fillId="0" borderId="12" xfId="1" applyNumberFormat="1" applyFont="1" applyFill="1" applyBorder="1" applyAlignment="1">
      <alignment horizontal="center"/>
    </xf>
    <xf numFmtId="6" fontId="22" fillId="0" borderId="5" xfId="1" applyNumberFormat="1" applyFont="1" applyFill="1" applyBorder="1" applyAlignment="1">
      <alignment horizontal="center"/>
    </xf>
    <xf numFmtId="6" fontId="22" fillId="0" borderId="53" xfId="1" applyNumberFormat="1" applyFont="1" applyFill="1" applyBorder="1" applyAlignment="1">
      <alignment horizontal="center"/>
    </xf>
    <xf numFmtId="0" fontId="21" fillId="15" borderId="9" xfId="1" applyFont="1" applyFill="1" applyBorder="1" applyAlignment="1">
      <alignment horizontal="center" vertical="center" wrapText="1"/>
    </xf>
    <xf numFmtId="0" fontId="21" fillId="15" borderId="11" xfId="1" applyFont="1" applyFill="1" applyBorder="1" applyAlignment="1">
      <alignment horizontal="center" vertical="center" wrapText="1"/>
    </xf>
    <xf numFmtId="0" fontId="22" fillId="15" borderId="12" xfId="1" applyFont="1" applyFill="1" applyBorder="1" applyAlignment="1">
      <alignment horizontal="center" vertical="center" wrapText="1"/>
    </xf>
    <xf numFmtId="0" fontId="22" fillId="15" borderId="6" xfId="1" applyFont="1" applyFill="1" applyBorder="1" applyAlignment="1">
      <alignment horizontal="center" vertical="center" wrapText="1"/>
    </xf>
    <xf numFmtId="6" fontId="22" fillId="15" borderId="1" xfId="1" applyNumberFormat="1" applyFont="1" applyFill="1" applyBorder="1" applyAlignment="1">
      <alignment horizontal="right"/>
    </xf>
    <xf numFmtId="0" fontId="22" fillId="15" borderId="3" xfId="1" applyFont="1" applyFill="1" applyBorder="1" applyAlignment="1">
      <alignment horizontal="right"/>
    </xf>
    <xf numFmtId="6" fontId="22" fillId="0" borderId="5" xfId="1" applyNumberFormat="1" applyFont="1" applyFill="1" applyBorder="1" applyAlignment="1">
      <alignment horizontal="right"/>
    </xf>
    <xf numFmtId="0" fontId="21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15" borderId="1" xfId="1" applyFont="1" applyFill="1" applyBorder="1" applyAlignment="1">
      <alignment horizontal="center" vertical="center" wrapText="1"/>
    </xf>
    <xf numFmtId="0" fontId="22" fillId="15" borderId="3" xfId="1" applyFont="1" applyFill="1" applyBorder="1" applyAlignment="1">
      <alignment horizontal="center" vertical="center" wrapText="1"/>
    </xf>
    <xf numFmtId="0" fontId="30" fillId="0" borderId="12" xfId="1" applyFont="1" applyFill="1" applyBorder="1" applyAlignment="1">
      <alignment horizontal="center" vertical="center" wrapText="1"/>
    </xf>
    <xf numFmtId="0" fontId="30" fillId="0" borderId="5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6" fontId="22" fillId="0" borderId="12" xfId="1" applyNumberFormat="1" applyFont="1" applyFill="1" applyBorder="1" applyAlignment="1">
      <alignment horizontal="right"/>
    </xf>
    <xf numFmtId="6" fontId="22" fillId="0" borderId="6" xfId="1" applyNumberFormat="1" applyFont="1" applyFill="1" applyBorder="1" applyAlignment="1">
      <alignment horizontal="right"/>
    </xf>
    <xf numFmtId="0" fontId="21" fillId="0" borderId="38" xfId="1" applyFont="1" applyFill="1" applyBorder="1" applyAlignment="1">
      <alignment horizontal="center" vertical="center" wrapText="1"/>
    </xf>
    <xf numFmtId="0" fontId="21" fillId="7" borderId="21" xfId="1" applyFont="1" applyFill="1" applyBorder="1" applyAlignment="1">
      <alignment horizontal="center" wrapText="1"/>
    </xf>
    <xf numFmtId="0" fontId="21" fillId="7" borderId="22" xfId="1" applyFont="1" applyFill="1" applyBorder="1" applyAlignment="1">
      <alignment horizontal="center" wrapText="1"/>
    </xf>
    <xf numFmtId="0" fontId="21" fillId="6" borderId="15" xfId="1" applyFont="1" applyFill="1" applyBorder="1" applyAlignment="1">
      <alignment horizontal="center" wrapText="1"/>
    </xf>
    <xf numFmtId="0" fontId="21" fillId="6" borderId="16" xfId="1" applyFont="1" applyFill="1" applyBorder="1" applyAlignment="1">
      <alignment horizontal="center" wrapText="1"/>
    </xf>
    <xf numFmtId="0" fontId="21" fillId="9" borderId="13" xfId="1" applyFont="1" applyFill="1" applyBorder="1" applyAlignment="1">
      <alignment horizontal="center" wrapText="1"/>
    </xf>
    <xf numFmtId="0" fontId="21" fillId="9" borderId="0" xfId="1" applyFont="1" applyFill="1" applyBorder="1" applyAlignment="1">
      <alignment horizontal="center" wrapText="1"/>
    </xf>
    <xf numFmtId="0" fontId="21" fillId="3" borderId="15" xfId="1" applyFont="1" applyFill="1" applyBorder="1" applyAlignment="1">
      <alignment horizontal="center" wrapText="1"/>
    </xf>
    <xf numFmtId="0" fontId="21" fillId="3" borderId="16" xfId="1" applyFont="1" applyFill="1" applyBorder="1" applyAlignment="1">
      <alignment horizontal="center" wrapText="1"/>
    </xf>
    <xf numFmtId="0" fontId="22" fillId="2" borderId="23" xfId="1" applyFont="1" applyFill="1" applyBorder="1" applyAlignment="1">
      <alignment horizontal="left" wrapText="1"/>
    </xf>
    <xf numFmtId="0" fontId="22" fillId="2" borderId="17" xfId="1" applyFont="1" applyFill="1" applyBorder="1" applyAlignment="1">
      <alignment horizontal="left" wrapText="1"/>
    </xf>
    <xf numFmtId="0" fontId="22" fillId="6" borderId="21" xfId="1" applyFont="1" applyFill="1" applyBorder="1" applyAlignment="1">
      <alignment horizontal="left" wrapText="1"/>
    </xf>
    <xf numFmtId="0" fontId="22" fillId="6" borderId="22" xfId="1" applyFont="1" applyFill="1" applyBorder="1" applyAlignment="1">
      <alignment horizontal="left" wrapText="1"/>
    </xf>
    <xf numFmtId="0" fontId="21" fillId="15" borderId="10" xfId="1" applyFont="1" applyFill="1" applyBorder="1" applyAlignment="1">
      <alignment horizontal="center" vertical="center" wrapText="1"/>
    </xf>
    <xf numFmtId="0" fontId="22" fillId="15" borderId="5" xfId="1" applyFont="1" applyFill="1" applyBorder="1" applyAlignment="1">
      <alignment horizontal="center" vertical="center" wrapText="1"/>
    </xf>
    <xf numFmtId="6" fontId="22" fillId="15" borderId="5" xfId="1" applyNumberFormat="1" applyFont="1" applyFill="1" applyBorder="1" applyAlignment="1">
      <alignment horizontal="right"/>
    </xf>
    <xf numFmtId="0" fontId="21" fillId="15" borderId="36" xfId="1" applyFont="1" applyFill="1" applyBorder="1" applyAlignment="1">
      <alignment horizontal="center" vertical="center" wrapText="1"/>
    </xf>
    <xf numFmtId="0" fontId="21" fillId="15" borderId="38" xfId="1" applyFont="1" applyFill="1" applyBorder="1" applyAlignment="1">
      <alignment horizontal="center" vertical="center" wrapText="1"/>
    </xf>
    <xf numFmtId="6" fontId="22" fillId="15" borderId="12" xfId="1" applyNumberFormat="1" applyFont="1" applyFill="1" applyBorder="1" applyAlignment="1">
      <alignment horizontal="right"/>
    </xf>
    <xf numFmtId="6" fontId="22" fillId="15" borderId="6" xfId="1" applyNumberFormat="1" applyFont="1" applyFill="1" applyBorder="1" applyAlignment="1">
      <alignment horizontal="right"/>
    </xf>
    <xf numFmtId="0" fontId="22" fillId="0" borderId="12" xfId="1" applyFont="1" applyFill="1" applyBorder="1" applyAlignment="1">
      <alignment horizontal="left" wrapText="1"/>
    </xf>
    <xf numFmtId="0" fontId="22" fillId="0" borderId="6" xfId="1" applyFont="1" applyFill="1" applyBorder="1" applyAlignment="1">
      <alignment horizontal="left" wrapText="1"/>
    </xf>
    <xf numFmtId="166" fontId="22" fillId="15" borderId="0" xfId="1" applyNumberFormat="1" applyFont="1" applyFill="1" applyBorder="1" applyAlignment="1">
      <alignment horizontal="center" wrapText="1"/>
    </xf>
    <xf numFmtId="0" fontId="23" fillId="0" borderId="23" xfId="1" applyFont="1" applyFill="1" applyBorder="1" applyAlignment="1">
      <alignment horizontal="center" wrapText="1"/>
    </xf>
    <xf numFmtId="0" fontId="23" fillId="0" borderId="17" xfId="1" applyFont="1" applyFill="1" applyBorder="1" applyAlignment="1">
      <alignment horizontal="center" wrapText="1"/>
    </xf>
    <xf numFmtId="0" fontId="23" fillId="0" borderId="18" xfId="1" applyFont="1" applyFill="1" applyBorder="1" applyAlignment="1">
      <alignment horizontal="center" wrapText="1"/>
    </xf>
    <xf numFmtId="0" fontId="29" fillId="0" borderId="15" xfId="1" applyFont="1" applyFill="1" applyBorder="1" applyAlignment="1">
      <alignment horizontal="center" wrapText="1"/>
    </xf>
    <xf numFmtId="0" fontId="29" fillId="0" borderId="16" xfId="1" applyFont="1" applyFill="1" applyBorder="1" applyAlignment="1">
      <alignment horizontal="center" wrapText="1"/>
    </xf>
    <xf numFmtId="0" fontId="29" fillId="0" borderId="50" xfId="1" applyFont="1" applyFill="1" applyBorder="1" applyAlignment="1">
      <alignment horizontal="center" wrapText="1"/>
    </xf>
    <xf numFmtId="6" fontId="22" fillId="0" borderId="6" xfId="1" applyNumberFormat="1" applyFont="1" applyFill="1" applyBorder="1" applyAlignment="1">
      <alignment horizontal="center"/>
    </xf>
    <xf numFmtId="0" fontId="21" fillId="16" borderId="36" xfId="1" applyFont="1" applyFill="1" applyBorder="1" applyAlignment="1">
      <alignment horizontal="center" vertical="center" wrapText="1"/>
    </xf>
    <xf numFmtId="0" fontId="21" fillId="16" borderId="10" xfId="1" applyFont="1" applyFill="1" applyBorder="1" applyAlignment="1">
      <alignment horizontal="center" vertical="center" wrapText="1"/>
    </xf>
    <xf numFmtId="0" fontId="21" fillId="16" borderId="11" xfId="1" applyFont="1" applyFill="1" applyBorder="1" applyAlignment="1">
      <alignment horizontal="center" vertical="center" wrapText="1"/>
    </xf>
    <xf numFmtId="0" fontId="3" fillId="7" borderId="0" xfId="181" applyFill="1" applyBorder="1" applyAlignment="1">
      <alignment horizontal="left"/>
    </xf>
    <xf numFmtId="0" fontId="3" fillId="12" borderId="0" xfId="181" applyFill="1" applyBorder="1" applyAlignment="1">
      <alignment horizontal="left"/>
    </xf>
    <xf numFmtId="0" fontId="23" fillId="0" borderId="13" xfId="1" applyFont="1" applyBorder="1" applyAlignment="1">
      <alignment horizontal="center" wrapText="1"/>
    </xf>
    <xf numFmtId="0" fontId="23" fillId="0" borderId="0" xfId="1" applyFont="1" applyBorder="1" applyAlignment="1">
      <alignment horizontal="center" wrapText="1"/>
    </xf>
    <xf numFmtId="0" fontId="23" fillId="0" borderId="14" xfId="1" applyFont="1" applyBorder="1" applyAlignment="1">
      <alignment horizontal="center" wrapText="1"/>
    </xf>
    <xf numFmtId="0" fontId="24" fillId="0" borderId="13" xfId="1" applyFont="1" applyBorder="1" applyAlignment="1">
      <alignment horizontal="center" wrapText="1"/>
    </xf>
    <xf numFmtId="0" fontId="24" fillId="0" borderId="0" xfId="1" applyFont="1" applyBorder="1" applyAlignment="1">
      <alignment horizontal="center" wrapText="1"/>
    </xf>
    <xf numFmtId="0" fontId="24" fillId="0" borderId="14" xfId="1" applyFont="1" applyBorder="1" applyAlignment="1">
      <alignment horizontal="center" wrapText="1"/>
    </xf>
    <xf numFmtId="0" fontId="3" fillId="3" borderId="0" xfId="181" applyFill="1" applyBorder="1" applyAlignment="1">
      <alignment horizontal="left"/>
    </xf>
    <xf numFmtId="0" fontId="3" fillId="9" borderId="0" xfId="181" applyFill="1" applyBorder="1" applyAlignment="1">
      <alignment horizontal="left"/>
    </xf>
  </cellXfs>
  <cellStyles count="183">
    <cellStyle name="Comma 2" xfId="3" xr:uid="{00000000-0005-0000-0000-000000000000}"/>
    <cellStyle name="Comma 2 2" xfId="11" xr:uid="{00000000-0005-0000-0000-000001000000}"/>
    <cellStyle name="Comma 2 2 2" xfId="19" xr:uid="{00000000-0005-0000-0000-000002000000}"/>
    <cellStyle name="Comma 2 2 3" xfId="27" xr:uid="{00000000-0005-0000-0000-000003000000}"/>
    <cellStyle name="Comma 3" xfId="4" xr:uid="{00000000-0005-0000-0000-000004000000}"/>
    <cellStyle name="Comma 3 2" xfId="12" xr:uid="{00000000-0005-0000-0000-000005000000}"/>
    <cellStyle name="Comma 3 3" xfId="20" xr:uid="{00000000-0005-0000-0000-000006000000}"/>
    <cellStyle name="Comma 3 4" xfId="90" xr:uid="{00000000-0005-0000-0000-000007000000}"/>
    <cellStyle name="Comma 3 4 2" xfId="170" xr:uid="{00000000-0005-0000-0000-000008000000}"/>
    <cellStyle name="Comma 3 5" xfId="178" xr:uid="{00000000-0005-0000-0000-000009000000}"/>
    <cellStyle name="Comma 4" xfId="8" xr:uid="{00000000-0005-0000-0000-00000A000000}"/>
    <cellStyle name="Comma 4 2" xfId="16" xr:uid="{00000000-0005-0000-0000-00000B000000}"/>
    <cellStyle name="Comma 4 2 2" xfId="42" xr:uid="{00000000-0005-0000-0000-00000C000000}"/>
    <cellStyle name="Comma 4 2 2 2" xfId="78" xr:uid="{00000000-0005-0000-0000-00000D000000}"/>
    <cellStyle name="Comma 4 2 2 2 2" xfId="158" xr:uid="{00000000-0005-0000-0000-00000E000000}"/>
    <cellStyle name="Comma 4 2 2 3" xfId="122" xr:uid="{00000000-0005-0000-0000-00000F000000}"/>
    <cellStyle name="Comma 4 2 3" xfId="33" xr:uid="{00000000-0005-0000-0000-000010000000}"/>
    <cellStyle name="Comma 4 2 3 2" xfId="69" xr:uid="{00000000-0005-0000-0000-000011000000}"/>
    <cellStyle name="Comma 4 2 3 2 2" xfId="149" xr:uid="{00000000-0005-0000-0000-000012000000}"/>
    <cellStyle name="Comma 4 2 3 3" xfId="113" xr:uid="{00000000-0005-0000-0000-000013000000}"/>
    <cellStyle name="Comma 4 2 4" xfId="60" xr:uid="{00000000-0005-0000-0000-000014000000}"/>
    <cellStyle name="Comma 4 2 4 2" xfId="140" xr:uid="{00000000-0005-0000-0000-000015000000}"/>
    <cellStyle name="Comma 4 2 5" xfId="104" xr:uid="{00000000-0005-0000-0000-000016000000}"/>
    <cellStyle name="Comma 4 3" xfId="24" xr:uid="{00000000-0005-0000-0000-000017000000}"/>
    <cellStyle name="Comma 4 3 2" xfId="45" xr:uid="{00000000-0005-0000-0000-000018000000}"/>
    <cellStyle name="Comma 4 3 2 2" xfId="81" xr:uid="{00000000-0005-0000-0000-000019000000}"/>
    <cellStyle name="Comma 4 3 2 2 2" xfId="161" xr:uid="{00000000-0005-0000-0000-00001A000000}"/>
    <cellStyle name="Comma 4 3 2 3" xfId="125" xr:uid="{00000000-0005-0000-0000-00001B000000}"/>
    <cellStyle name="Comma 4 3 3" xfId="36" xr:uid="{00000000-0005-0000-0000-00001C000000}"/>
    <cellStyle name="Comma 4 3 3 2" xfId="72" xr:uid="{00000000-0005-0000-0000-00001D000000}"/>
    <cellStyle name="Comma 4 3 3 2 2" xfId="152" xr:uid="{00000000-0005-0000-0000-00001E000000}"/>
    <cellStyle name="Comma 4 3 3 3" xfId="116" xr:uid="{00000000-0005-0000-0000-00001F000000}"/>
    <cellStyle name="Comma 4 3 4" xfId="63" xr:uid="{00000000-0005-0000-0000-000020000000}"/>
    <cellStyle name="Comma 4 3 4 2" xfId="143" xr:uid="{00000000-0005-0000-0000-000021000000}"/>
    <cellStyle name="Comma 4 3 5" xfId="107" xr:uid="{00000000-0005-0000-0000-000022000000}"/>
    <cellStyle name="Comma 4 4" xfId="39" xr:uid="{00000000-0005-0000-0000-000023000000}"/>
    <cellStyle name="Comma 4 4 2" xfId="75" xr:uid="{00000000-0005-0000-0000-000024000000}"/>
    <cellStyle name="Comma 4 4 2 2" xfId="155" xr:uid="{00000000-0005-0000-0000-000025000000}"/>
    <cellStyle name="Comma 4 4 3" xfId="119" xr:uid="{00000000-0005-0000-0000-000026000000}"/>
    <cellStyle name="Comma 4 5" xfId="30" xr:uid="{00000000-0005-0000-0000-000027000000}"/>
    <cellStyle name="Comma 4 5 2" xfId="66" xr:uid="{00000000-0005-0000-0000-000028000000}"/>
    <cellStyle name="Comma 4 5 2 2" xfId="146" xr:uid="{00000000-0005-0000-0000-000029000000}"/>
    <cellStyle name="Comma 4 5 3" xfId="110" xr:uid="{00000000-0005-0000-0000-00002A000000}"/>
    <cellStyle name="Comma 4 6" xfId="57" xr:uid="{00000000-0005-0000-0000-00002B000000}"/>
    <cellStyle name="Comma 4 6 2" xfId="137" xr:uid="{00000000-0005-0000-0000-00002C000000}"/>
    <cellStyle name="Comma 4 7" xfId="101" xr:uid="{00000000-0005-0000-0000-00002D000000}"/>
    <cellStyle name="Currency" xfId="182" builtinId="4"/>
    <cellStyle name="Currency 2" xfId="2" xr:uid="{00000000-0005-0000-0000-00002F000000}"/>
    <cellStyle name="Currency 2 2" xfId="180" xr:uid="{00000000-0005-0000-0000-000030000000}"/>
    <cellStyle name="Currency 3" xfId="5" xr:uid="{00000000-0005-0000-0000-000031000000}"/>
    <cellStyle name="Currency 3 2" xfId="13" xr:uid="{00000000-0005-0000-0000-000032000000}"/>
    <cellStyle name="Currency 3 3" xfId="21" xr:uid="{00000000-0005-0000-0000-000033000000}"/>
    <cellStyle name="Currency 3 4" xfId="91" xr:uid="{00000000-0005-0000-0000-000034000000}"/>
    <cellStyle name="Currency 3 4 2" xfId="171" xr:uid="{00000000-0005-0000-0000-000035000000}"/>
    <cellStyle name="Currency 3 5" xfId="179" xr:uid="{00000000-0005-0000-0000-000036000000}"/>
    <cellStyle name="Currency 4" xfId="7" xr:uid="{00000000-0005-0000-0000-000037000000}"/>
    <cellStyle name="Currency 4 2" xfId="15" xr:uid="{00000000-0005-0000-0000-000038000000}"/>
    <cellStyle name="Currency 4 2 2" xfId="41" xr:uid="{00000000-0005-0000-0000-000039000000}"/>
    <cellStyle name="Currency 4 2 2 2" xfId="77" xr:uid="{00000000-0005-0000-0000-00003A000000}"/>
    <cellStyle name="Currency 4 2 2 2 2" xfId="157" xr:uid="{00000000-0005-0000-0000-00003B000000}"/>
    <cellStyle name="Currency 4 2 2 3" xfId="121" xr:uid="{00000000-0005-0000-0000-00003C000000}"/>
    <cellStyle name="Currency 4 2 3" xfId="32" xr:uid="{00000000-0005-0000-0000-00003D000000}"/>
    <cellStyle name="Currency 4 2 3 2" xfId="68" xr:uid="{00000000-0005-0000-0000-00003E000000}"/>
    <cellStyle name="Currency 4 2 3 2 2" xfId="148" xr:uid="{00000000-0005-0000-0000-00003F000000}"/>
    <cellStyle name="Currency 4 2 3 3" xfId="112" xr:uid="{00000000-0005-0000-0000-000040000000}"/>
    <cellStyle name="Currency 4 2 4" xfId="59" xr:uid="{00000000-0005-0000-0000-000041000000}"/>
    <cellStyle name="Currency 4 2 4 2" xfId="139" xr:uid="{00000000-0005-0000-0000-000042000000}"/>
    <cellStyle name="Currency 4 2 5" xfId="103" xr:uid="{00000000-0005-0000-0000-000043000000}"/>
    <cellStyle name="Currency 4 3" xfId="23" xr:uid="{00000000-0005-0000-0000-000044000000}"/>
    <cellStyle name="Currency 4 3 2" xfId="44" xr:uid="{00000000-0005-0000-0000-000045000000}"/>
    <cellStyle name="Currency 4 3 2 2" xfId="80" xr:uid="{00000000-0005-0000-0000-000046000000}"/>
    <cellStyle name="Currency 4 3 2 2 2" xfId="160" xr:uid="{00000000-0005-0000-0000-000047000000}"/>
    <cellStyle name="Currency 4 3 2 3" xfId="124" xr:uid="{00000000-0005-0000-0000-000048000000}"/>
    <cellStyle name="Currency 4 3 3" xfId="35" xr:uid="{00000000-0005-0000-0000-000049000000}"/>
    <cellStyle name="Currency 4 3 3 2" xfId="71" xr:uid="{00000000-0005-0000-0000-00004A000000}"/>
    <cellStyle name="Currency 4 3 3 2 2" xfId="151" xr:uid="{00000000-0005-0000-0000-00004B000000}"/>
    <cellStyle name="Currency 4 3 3 3" xfId="115" xr:uid="{00000000-0005-0000-0000-00004C000000}"/>
    <cellStyle name="Currency 4 3 4" xfId="62" xr:uid="{00000000-0005-0000-0000-00004D000000}"/>
    <cellStyle name="Currency 4 3 4 2" xfId="142" xr:uid="{00000000-0005-0000-0000-00004E000000}"/>
    <cellStyle name="Currency 4 3 5" xfId="106" xr:uid="{00000000-0005-0000-0000-00004F000000}"/>
    <cellStyle name="Currency 4 4" xfId="38" xr:uid="{00000000-0005-0000-0000-000050000000}"/>
    <cellStyle name="Currency 4 4 2" xfId="74" xr:uid="{00000000-0005-0000-0000-000051000000}"/>
    <cellStyle name="Currency 4 4 2 2" xfId="154" xr:uid="{00000000-0005-0000-0000-000052000000}"/>
    <cellStyle name="Currency 4 4 3" xfId="118" xr:uid="{00000000-0005-0000-0000-000053000000}"/>
    <cellStyle name="Currency 4 5" xfId="29" xr:uid="{00000000-0005-0000-0000-000054000000}"/>
    <cellStyle name="Currency 4 5 2" xfId="65" xr:uid="{00000000-0005-0000-0000-000055000000}"/>
    <cellStyle name="Currency 4 5 2 2" xfId="145" xr:uid="{00000000-0005-0000-0000-000056000000}"/>
    <cellStyle name="Currency 4 5 3" xfId="109" xr:uid="{00000000-0005-0000-0000-000057000000}"/>
    <cellStyle name="Currency 4 6" xfId="56" xr:uid="{00000000-0005-0000-0000-000058000000}"/>
    <cellStyle name="Currency 4 6 2" xfId="136" xr:uid="{00000000-0005-0000-0000-000059000000}"/>
    <cellStyle name="Currency 4 7" xfId="100" xr:uid="{00000000-0005-0000-0000-00005A000000}"/>
    <cellStyle name="Normal" xfId="0" builtinId="0"/>
    <cellStyle name="Normal 10" xfId="92" xr:uid="{00000000-0005-0000-0000-00005C000000}"/>
    <cellStyle name="Normal 10 2" xfId="172" xr:uid="{00000000-0005-0000-0000-00005D000000}"/>
    <cellStyle name="Normal 11" xfId="93" xr:uid="{00000000-0005-0000-0000-00005E000000}"/>
    <cellStyle name="Normal 11 2" xfId="173" xr:uid="{00000000-0005-0000-0000-00005F000000}"/>
    <cellStyle name="Normal 12" xfId="94" xr:uid="{00000000-0005-0000-0000-000060000000}"/>
    <cellStyle name="Normal 12 2" xfId="174" xr:uid="{00000000-0005-0000-0000-000061000000}"/>
    <cellStyle name="Normal 13" xfId="95" xr:uid="{00000000-0005-0000-0000-000062000000}"/>
    <cellStyle name="Normal 13 2" xfId="175" xr:uid="{00000000-0005-0000-0000-000063000000}"/>
    <cellStyle name="Normal 14" xfId="98" xr:uid="{00000000-0005-0000-0000-000064000000}"/>
    <cellStyle name="Normal 15" xfId="97" xr:uid="{00000000-0005-0000-0000-000065000000}"/>
    <cellStyle name="Normal 16" xfId="177" xr:uid="{00000000-0005-0000-0000-000066000000}"/>
    <cellStyle name="Normal 17" xfId="181" xr:uid="{00000000-0005-0000-0000-000067000000}"/>
    <cellStyle name="Normal 2" xfId="1" xr:uid="{00000000-0005-0000-0000-000068000000}"/>
    <cellStyle name="Normal 2 2" xfId="10" xr:uid="{00000000-0005-0000-0000-000069000000}"/>
    <cellStyle name="Normal 2 2 2" xfId="18" xr:uid="{00000000-0005-0000-0000-00006A000000}"/>
    <cellStyle name="Normal 2 2 3" xfId="26" xr:uid="{00000000-0005-0000-0000-00006B000000}"/>
    <cellStyle name="Normal 3" xfId="6" xr:uid="{00000000-0005-0000-0000-00006C000000}"/>
    <cellStyle name="Normal 3 10" xfId="96" xr:uid="{00000000-0005-0000-0000-00006D000000}"/>
    <cellStyle name="Normal 3 10 2" xfId="176" xr:uid="{00000000-0005-0000-0000-00006E000000}"/>
    <cellStyle name="Normal 3 11" xfId="99" xr:uid="{00000000-0005-0000-0000-00006F000000}"/>
    <cellStyle name="Normal 3 2" xfId="14" xr:uid="{00000000-0005-0000-0000-000070000000}"/>
    <cellStyle name="Normal 3 2 2" xfId="40" xr:uid="{00000000-0005-0000-0000-000071000000}"/>
    <cellStyle name="Normal 3 2 2 2" xfId="76" xr:uid="{00000000-0005-0000-0000-000072000000}"/>
    <cellStyle name="Normal 3 2 2 2 2" xfId="156" xr:uid="{00000000-0005-0000-0000-000073000000}"/>
    <cellStyle name="Normal 3 2 2 3" xfId="120" xr:uid="{00000000-0005-0000-0000-000074000000}"/>
    <cellStyle name="Normal 3 2 3" xfId="31" xr:uid="{00000000-0005-0000-0000-000075000000}"/>
    <cellStyle name="Normal 3 2 3 2" xfId="67" xr:uid="{00000000-0005-0000-0000-000076000000}"/>
    <cellStyle name="Normal 3 2 3 2 2" xfId="147" xr:uid="{00000000-0005-0000-0000-000077000000}"/>
    <cellStyle name="Normal 3 2 3 3" xfId="111" xr:uid="{00000000-0005-0000-0000-000078000000}"/>
    <cellStyle name="Normal 3 2 4" xfId="58" xr:uid="{00000000-0005-0000-0000-000079000000}"/>
    <cellStyle name="Normal 3 2 4 2" xfId="138" xr:uid="{00000000-0005-0000-0000-00007A000000}"/>
    <cellStyle name="Normal 3 2 5" xfId="102" xr:uid="{00000000-0005-0000-0000-00007B000000}"/>
    <cellStyle name="Normal 3 3" xfId="22" xr:uid="{00000000-0005-0000-0000-00007C000000}"/>
    <cellStyle name="Normal 3 3 2" xfId="43" xr:uid="{00000000-0005-0000-0000-00007D000000}"/>
    <cellStyle name="Normal 3 3 2 2" xfId="79" xr:uid="{00000000-0005-0000-0000-00007E000000}"/>
    <cellStyle name="Normal 3 3 2 2 2" xfId="159" xr:uid="{00000000-0005-0000-0000-00007F000000}"/>
    <cellStyle name="Normal 3 3 2 3" xfId="123" xr:uid="{00000000-0005-0000-0000-000080000000}"/>
    <cellStyle name="Normal 3 3 3" xfId="34" xr:uid="{00000000-0005-0000-0000-000081000000}"/>
    <cellStyle name="Normal 3 3 3 2" xfId="70" xr:uid="{00000000-0005-0000-0000-000082000000}"/>
    <cellStyle name="Normal 3 3 3 2 2" xfId="150" xr:uid="{00000000-0005-0000-0000-000083000000}"/>
    <cellStyle name="Normal 3 3 3 3" xfId="114" xr:uid="{00000000-0005-0000-0000-000084000000}"/>
    <cellStyle name="Normal 3 3 4" xfId="61" xr:uid="{00000000-0005-0000-0000-000085000000}"/>
    <cellStyle name="Normal 3 3 4 2" xfId="141" xr:uid="{00000000-0005-0000-0000-000086000000}"/>
    <cellStyle name="Normal 3 3 5" xfId="105" xr:uid="{00000000-0005-0000-0000-000087000000}"/>
    <cellStyle name="Normal 3 4" xfId="37" xr:uid="{00000000-0005-0000-0000-000088000000}"/>
    <cellStyle name="Normal 3 4 2" xfId="73" xr:uid="{00000000-0005-0000-0000-000089000000}"/>
    <cellStyle name="Normal 3 4 2 2" xfId="153" xr:uid="{00000000-0005-0000-0000-00008A000000}"/>
    <cellStyle name="Normal 3 4 3" xfId="117" xr:uid="{00000000-0005-0000-0000-00008B000000}"/>
    <cellStyle name="Normal 3 5" xfId="28" xr:uid="{00000000-0005-0000-0000-00008C000000}"/>
    <cellStyle name="Normal 3 5 2" xfId="64" xr:uid="{00000000-0005-0000-0000-00008D000000}"/>
    <cellStyle name="Normal 3 5 2 2" xfId="144" xr:uid="{00000000-0005-0000-0000-00008E000000}"/>
    <cellStyle name="Normal 3 5 3" xfId="108" xr:uid="{00000000-0005-0000-0000-00008F000000}"/>
    <cellStyle name="Normal 3 6" xfId="47" xr:uid="{00000000-0005-0000-0000-000090000000}"/>
    <cellStyle name="Normal 3 6 2" xfId="127" xr:uid="{00000000-0005-0000-0000-000091000000}"/>
    <cellStyle name="Normal 3 7" xfId="51" xr:uid="{00000000-0005-0000-0000-000092000000}"/>
    <cellStyle name="Normal 3 7 2" xfId="85" xr:uid="{00000000-0005-0000-0000-000093000000}"/>
    <cellStyle name="Normal 3 7 2 2" xfId="165" xr:uid="{00000000-0005-0000-0000-000094000000}"/>
    <cellStyle name="Normal 3 7 3" xfId="131" xr:uid="{00000000-0005-0000-0000-000095000000}"/>
    <cellStyle name="Normal 3 8" xfId="55" xr:uid="{00000000-0005-0000-0000-000096000000}"/>
    <cellStyle name="Normal 3 8 2" xfId="135" xr:uid="{00000000-0005-0000-0000-000097000000}"/>
    <cellStyle name="Normal 3 9" xfId="89" xr:uid="{00000000-0005-0000-0000-000098000000}"/>
    <cellStyle name="Normal 3 9 2" xfId="169" xr:uid="{00000000-0005-0000-0000-000099000000}"/>
    <cellStyle name="Normal 4" xfId="46" xr:uid="{00000000-0005-0000-0000-00009A000000}"/>
    <cellStyle name="Normal 4 2" xfId="82" xr:uid="{00000000-0005-0000-0000-00009B000000}"/>
    <cellStyle name="Normal 4 2 2" xfId="162" xr:uid="{00000000-0005-0000-0000-00009C000000}"/>
    <cellStyle name="Normal 4 3" xfId="126" xr:uid="{00000000-0005-0000-0000-00009D000000}"/>
    <cellStyle name="Normal 5" xfId="49" xr:uid="{00000000-0005-0000-0000-00009E000000}"/>
    <cellStyle name="Normal 5 2" xfId="83" xr:uid="{00000000-0005-0000-0000-00009F000000}"/>
    <cellStyle name="Normal 5 2 2" xfId="163" xr:uid="{00000000-0005-0000-0000-0000A0000000}"/>
    <cellStyle name="Normal 5 3" xfId="129" xr:uid="{00000000-0005-0000-0000-0000A1000000}"/>
    <cellStyle name="Normal 6" xfId="50" xr:uid="{00000000-0005-0000-0000-0000A2000000}"/>
    <cellStyle name="Normal 6 2" xfId="84" xr:uid="{00000000-0005-0000-0000-0000A3000000}"/>
    <cellStyle name="Normal 6 2 2" xfId="164" xr:uid="{00000000-0005-0000-0000-0000A4000000}"/>
    <cellStyle name="Normal 6 3" xfId="130" xr:uid="{00000000-0005-0000-0000-0000A5000000}"/>
    <cellStyle name="Normal 7" xfId="53" xr:uid="{00000000-0005-0000-0000-0000A6000000}"/>
    <cellStyle name="Normal 7 2" xfId="86" xr:uid="{00000000-0005-0000-0000-0000A7000000}"/>
    <cellStyle name="Normal 7 2 2" xfId="166" xr:uid="{00000000-0005-0000-0000-0000A8000000}"/>
    <cellStyle name="Normal 7 3" xfId="133" xr:uid="{00000000-0005-0000-0000-0000A9000000}"/>
    <cellStyle name="Normal 8" xfId="54" xr:uid="{00000000-0005-0000-0000-0000AA000000}"/>
    <cellStyle name="Normal 8 2" xfId="87" xr:uid="{00000000-0005-0000-0000-0000AB000000}"/>
    <cellStyle name="Normal 8 2 2" xfId="167" xr:uid="{00000000-0005-0000-0000-0000AC000000}"/>
    <cellStyle name="Normal 8 3" xfId="134" xr:uid="{00000000-0005-0000-0000-0000AD000000}"/>
    <cellStyle name="Normal 9" xfId="88" xr:uid="{00000000-0005-0000-0000-0000AE000000}"/>
    <cellStyle name="Normal 9 2" xfId="168" xr:uid="{00000000-0005-0000-0000-0000AF000000}"/>
    <cellStyle name="Percent 2" xfId="9" xr:uid="{00000000-0005-0000-0000-0000B0000000}"/>
    <cellStyle name="Percent 2 2" xfId="17" xr:uid="{00000000-0005-0000-0000-0000B1000000}"/>
    <cellStyle name="Percent 2 3" xfId="25" xr:uid="{00000000-0005-0000-0000-0000B2000000}"/>
    <cellStyle name="Percent 2 4" xfId="52" xr:uid="{00000000-0005-0000-0000-0000B3000000}"/>
    <cellStyle name="Percent 2 4 2" xfId="132" xr:uid="{00000000-0005-0000-0000-0000B4000000}"/>
    <cellStyle name="Percent 3" xfId="48" xr:uid="{00000000-0005-0000-0000-0000B5000000}"/>
    <cellStyle name="Percent 3 2" xfId="128" xr:uid="{00000000-0005-0000-0000-0000B6000000}"/>
  </cellStyles>
  <dxfs count="0"/>
  <tableStyles count="0" defaultTableStyle="TableStyleMedium2" defaultPivotStyle="PivotStyleLight16"/>
  <colors>
    <mruColors>
      <color rgb="FFFFFF99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5"/>
  <sheetViews>
    <sheetView tabSelected="1" zoomScale="140" zoomScaleNormal="14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0" sqref="C20:C24"/>
    </sheetView>
  </sheetViews>
  <sheetFormatPr defaultColWidth="8.85546875" defaultRowHeight="12.75" outlineLevelRow="1" x14ac:dyDescent="0.2"/>
  <cols>
    <col min="1" max="1" width="28.7109375" style="9" customWidth="1"/>
    <col min="2" max="2" width="10.7109375" style="1" customWidth="1"/>
    <col min="3" max="3" width="13.85546875" style="61" bestFit="1" customWidth="1"/>
    <col min="4" max="4" width="19.85546875" style="1" bestFit="1" customWidth="1"/>
    <col min="5" max="5" width="13.85546875" style="32" bestFit="1" customWidth="1"/>
    <col min="6" max="6" width="12.7109375" style="32" bestFit="1" customWidth="1"/>
    <col min="7" max="7" width="13.85546875" style="1" bestFit="1" customWidth="1"/>
    <col min="8" max="8" width="14.140625" style="31" bestFit="1" customWidth="1"/>
    <col min="9" max="10" width="14.140625" style="2" customWidth="1"/>
    <col min="11" max="11" width="14.5703125" style="1" customWidth="1"/>
    <col min="12" max="12" width="13.42578125" style="1" customWidth="1"/>
    <col min="13" max="13" width="11" style="1" bestFit="1" customWidth="1"/>
    <col min="14" max="16" width="9.28515625" style="1" bestFit="1" customWidth="1"/>
    <col min="17" max="16384" width="8.85546875" style="1"/>
  </cols>
  <sheetData>
    <row r="1" spans="1:15" s="31" customFormat="1" ht="14.25" thickTop="1" thickBot="1" x14ac:dyDescent="0.25">
      <c r="A1" s="25" t="s">
        <v>14</v>
      </c>
      <c r="B1" s="26"/>
      <c r="C1" s="56"/>
      <c r="D1" s="30"/>
      <c r="E1" s="53">
        <f>SUM(E156)</f>
        <v>3068444</v>
      </c>
      <c r="F1" s="53">
        <f>SUM(F156)</f>
        <v>314415.33920000028</v>
      </c>
      <c r="G1" s="53">
        <f>SUM(G156)</f>
        <v>514415.33920000028</v>
      </c>
      <c r="H1" s="53">
        <f t="shared" ref="H1" si="0">SUM(H156)</f>
        <v>764415.33920000028</v>
      </c>
      <c r="I1" s="53">
        <f>SUM(I156)</f>
        <v>264415.33920000028</v>
      </c>
      <c r="J1" s="53">
        <f>SUM(J156)</f>
        <v>74415.339200000279</v>
      </c>
    </row>
    <row r="2" spans="1:15" s="31" customFormat="1" ht="14.25" thickTop="1" thickBot="1" x14ac:dyDescent="0.25">
      <c r="A2" s="3" t="s">
        <v>0</v>
      </c>
      <c r="B2" s="4" t="s">
        <v>1</v>
      </c>
      <c r="C2" s="57" t="s">
        <v>2</v>
      </c>
      <c r="D2" s="4" t="s">
        <v>27</v>
      </c>
      <c r="E2" s="40" t="s">
        <v>4</v>
      </c>
      <c r="F2" s="63">
        <v>2022</v>
      </c>
      <c r="G2" s="63">
        <v>2023</v>
      </c>
      <c r="H2" s="63">
        <v>2024</v>
      </c>
      <c r="I2" s="63">
        <v>2025</v>
      </c>
      <c r="J2" s="63">
        <v>2026</v>
      </c>
    </row>
    <row r="3" spans="1:15" ht="28.5" customHeight="1" thickTop="1" x14ac:dyDescent="0.4">
      <c r="A3" s="283" t="s">
        <v>107</v>
      </c>
      <c r="B3" s="284"/>
      <c r="C3" s="284"/>
      <c r="D3" s="284"/>
      <c r="E3" s="284"/>
      <c r="F3" s="284"/>
      <c r="G3" s="284"/>
      <c r="H3" s="284"/>
      <c r="I3" s="284"/>
      <c r="J3" s="285"/>
    </row>
    <row r="4" spans="1:15" ht="26.25" customHeight="1" thickBot="1" x14ac:dyDescent="0.45">
      <c r="A4" s="286" t="s">
        <v>128</v>
      </c>
      <c r="B4" s="287"/>
      <c r="C4" s="287"/>
      <c r="D4" s="287"/>
      <c r="E4" s="287"/>
      <c r="F4" s="287"/>
      <c r="G4" s="287"/>
      <c r="H4" s="287"/>
      <c r="I4" s="287"/>
      <c r="J4" s="288"/>
    </row>
    <row r="5" spans="1:15" ht="13.5" thickTop="1" x14ac:dyDescent="0.2">
      <c r="A5" s="141"/>
      <c r="B5" s="142"/>
      <c r="C5" s="143"/>
      <c r="D5" s="142"/>
      <c r="E5" s="144" t="s">
        <v>4</v>
      </c>
      <c r="F5" s="144" t="s">
        <v>15</v>
      </c>
      <c r="G5" s="144" t="s">
        <v>8</v>
      </c>
      <c r="H5" s="144" t="s">
        <v>10</v>
      </c>
      <c r="I5" s="144" t="s">
        <v>9</v>
      </c>
      <c r="J5" s="144" t="s">
        <v>77</v>
      </c>
    </row>
    <row r="6" spans="1:15" ht="13.5" thickBot="1" x14ac:dyDescent="0.25">
      <c r="A6" s="3" t="s">
        <v>0</v>
      </c>
      <c r="B6" s="4" t="s">
        <v>1</v>
      </c>
      <c r="C6" s="57" t="s">
        <v>2</v>
      </c>
      <c r="D6" s="4" t="s">
        <v>3</v>
      </c>
      <c r="E6" s="54"/>
      <c r="F6" s="54">
        <v>2022</v>
      </c>
      <c r="G6" s="54">
        <v>2023</v>
      </c>
      <c r="H6" s="54">
        <v>2024</v>
      </c>
      <c r="I6" s="54">
        <v>2025</v>
      </c>
      <c r="J6" s="54">
        <v>2026</v>
      </c>
    </row>
    <row r="7" spans="1:15" s="31" customFormat="1" ht="13.5" thickTop="1" x14ac:dyDescent="0.2">
      <c r="A7" s="235" t="s">
        <v>72</v>
      </c>
      <c r="B7" s="237">
        <v>7366</v>
      </c>
      <c r="C7" s="233">
        <f>SUM(E7:I8)</f>
        <v>5120034</v>
      </c>
      <c r="D7" s="55" t="s">
        <v>71</v>
      </c>
      <c r="E7" s="116">
        <v>921944</v>
      </c>
      <c r="F7" s="116"/>
      <c r="G7" s="116"/>
      <c r="H7" s="116"/>
      <c r="I7" s="116"/>
      <c r="J7" s="118"/>
    </row>
    <row r="8" spans="1:15" s="31" customFormat="1" ht="13.5" thickBot="1" x14ac:dyDescent="0.25">
      <c r="A8" s="260"/>
      <c r="B8" s="257"/>
      <c r="C8" s="234"/>
      <c r="D8" s="194" t="s">
        <v>73</v>
      </c>
      <c r="E8" s="120">
        <v>3198090</v>
      </c>
      <c r="F8" s="120">
        <v>1000000</v>
      </c>
      <c r="G8" s="120">
        <f t="shared" ref="G8:H8" si="1">SUM((SUM(G7)/0.9323)-SUM(G7))</f>
        <v>0</v>
      </c>
      <c r="H8" s="120">
        <f t="shared" si="1"/>
        <v>0</v>
      </c>
      <c r="I8" s="120">
        <f t="shared" ref="I8:J8" si="2">SUM((SUM(I7)/0.9323)-SUM(I7))</f>
        <v>0</v>
      </c>
      <c r="J8" s="122">
        <f t="shared" si="2"/>
        <v>0</v>
      </c>
    </row>
    <row r="9" spans="1:15" s="31" customFormat="1" ht="13.9" customHeight="1" thickTop="1" x14ac:dyDescent="0.2">
      <c r="A9" s="235" t="s">
        <v>33</v>
      </c>
      <c r="B9" s="237">
        <v>13043</v>
      </c>
      <c r="C9" s="233">
        <f>SUM(E9:I11)</f>
        <v>6115037.9700740101</v>
      </c>
      <c r="D9" s="55" t="s">
        <v>5</v>
      </c>
      <c r="E9" s="116">
        <v>5150000</v>
      </c>
      <c r="F9" s="116"/>
      <c r="G9" s="116"/>
      <c r="H9" s="116"/>
      <c r="I9" s="116"/>
      <c r="J9" s="118"/>
      <c r="K9" s="136"/>
      <c r="L9" s="136"/>
    </row>
    <row r="10" spans="1:15" s="31" customFormat="1" ht="13.9" customHeight="1" x14ac:dyDescent="0.2">
      <c r="A10" s="236"/>
      <c r="B10" s="238"/>
      <c r="C10" s="248"/>
      <c r="D10" s="7" t="s">
        <v>44</v>
      </c>
      <c r="E10" s="126">
        <v>113783</v>
      </c>
      <c r="F10" s="126">
        <v>477282</v>
      </c>
      <c r="G10" s="126"/>
      <c r="H10" s="126"/>
      <c r="I10" s="126"/>
      <c r="J10" s="139"/>
      <c r="K10" s="136"/>
      <c r="L10" s="136"/>
    </row>
    <row r="11" spans="1:15" s="31" customFormat="1" ht="13.9" customHeight="1" thickBot="1" x14ac:dyDescent="0.25">
      <c r="A11" s="260"/>
      <c r="B11" s="257"/>
      <c r="C11" s="234"/>
      <c r="D11" s="194" t="s">
        <v>12</v>
      </c>
      <c r="E11" s="120">
        <f>SUM((SUM(E9)/0.9323)-SUM(E9))</f>
        <v>373972.97007401008</v>
      </c>
      <c r="F11" s="120">
        <f t="shared" ref="F11:G11" si="3">SUM((SUM(F9)/0.9323)-SUM(F9))</f>
        <v>0</v>
      </c>
      <c r="G11" s="120">
        <f t="shared" si="3"/>
        <v>0</v>
      </c>
      <c r="H11" s="120">
        <f t="shared" ref="H11:I11" si="4">SUM((SUM(H9)/0.9323)-SUM(H9))</f>
        <v>0</v>
      </c>
      <c r="I11" s="120">
        <f t="shared" si="4"/>
        <v>0</v>
      </c>
      <c r="J11" s="122">
        <f t="shared" ref="J11" si="5">SUM((SUM(J9)/0.9323)-SUM(J9))</f>
        <v>0</v>
      </c>
      <c r="K11" s="136"/>
    </row>
    <row r="12" spans="1:15" s="31" customFormat="1" ht="13.5" thickTop="1" x14ac:dyDescent="0.2">
      <c r="A12" s="235" t="s">
        <v>35</v>
      </c>
      <c r="B12" s="237" t="s">
        <v>36</v>
      </c>
      <c r="C12" s="233">
        <f>SUM(E12:I13)</f>
        <v>312317.92341520969</v>
      </c>
      <c r="D12" s="55" t="s">
        <v>5</v>
      </c>
      <c r="E12" s="116"/>
      <c r="F12" s="116">
        <v>291174</v>
      </c>
      <c r="G12" s="116"/>
      <c r="H12" s="116"/>
      <c r="I12" s="116"/>
      <c r="J12" s="118"/>
      <c r="L12" s="2"/>
    </row>
    <row r="13" spans="1:15" s="31" customFormat="1" ht="13.5" thickBot="1" x14ac:dyDescent="0.25">
      <c r="A13" s="260"/>
      <c r="B13" s="257"/>
      <c r="C13" s="234"/>
      <c r="D13" s="194" t="s">
        <v>12</v>
      </c>
      <c r="E13" s="120">
        <f>SUM((SUM(E12)/0.9323)-SUM(E12))</f>
        <v>0</v>
      </c>
      <c r="F13" s="120">
        <f t="shared" ref="F13:G13" si="6">SUM((SUM(F12)/0.9323)-SUM(F12))</f>
        <v>21143.923415209691</v>
      </c>
      <c r="G13" s="120">
        <f t="shared" si="6"/>
        <v>0</v>
      </c>
      <c r="H13" s="120">
        <f t="shared" ref="H13:I13" si="7">SUM((SUM(H12)/0.9323)-SUM(H12))</f>
        <v>0</v>
      </c>
      <c r="I13" s="120">
        <f t="shared" si="7"/>
        <v>0</v>
      </c>
      <c r="J13" s="122">
        <f t="shared" ref="J13" si="8">SUM((SUM(J12)/0.9323)-SUM(J12))</f>
        <v>0</v>
      </c>
    </row>
    <row r="14" spans="1:15" s="31" customFormat="1" ht="13.5" thickTop="1" x14ac:dyDescent="0.2">
      <c r="A14" s="235" t="s">
        <v>31</v>
      </c>
      <c r="B14" s="237" t="s">
        <v>32</v>
      </c>
      <c r="C14" s="233">
        <f>SUM(E14:I15)</f>
        <v>471784.8332081947</v>
      </c>
      <c r="D14" s="55" t="s">
        <v>5</v>
      </c>
      <c r="E14" s="117"/>
      <c r="F14" s="116"/>
      <c r="G14" s="117">
        <v>150000</v>
      </c>
      <c r="H14" s="116">
        <v>150000</v>
      </c>
      <c r="I14" s="117">
        <v>150000</v>
      </c>
      <c r="J14" s="118"/>
    </row>
    <row r="15" spans="1:15" s="31" customFormat="1" ht="13.5" thickBot="1" x14ac:dyDescent="0.25">
      <c r="A15" s="260"/>
      <c r="B15" s="257"/>
      <c r="C15" s="234"/>
      <c r="D15" s="194" t="s">
        <v>12</v>
      </c>
      <c r="E15" s="121">
        <f t="shared" ref="E15" si="9">SUM((SUM(E14)/0.9323)-SUM(E14))</f>
        <v>0</v>
      </c>
      <c r="F15" s="120"/>
      <c r="G15" s="121">
        <f t="shared" ref="G15:H15" si="10">SUM((SUM(G14)/0.9323)-SUM(G14))</f>
        <v>10892.41660409738</v>
      </c>
      <c r="H15" s="120">
        <f t="shared" si="10"/>
        <v>10892.41660409738</v>
      </c>
      <c r="I15" s="121"/>
      <c r="J15" s="122"/>
    </row>
    <row r="16" spans="1:15" s="31" customFormat="1" ht="13.9" customHeight="1" thickTop="1" x14ac:dyDescent="0.2">
      <c r="A16" s="235" t="s">
        <v>50</v>
      </c>
      <c r="B16" s="237">
        <v>16306</v>
      </c>
      <c r="C16" s="233">
        <f>SUM(E16:I17)</f>
        <v>6345000</v>
      </c>
      <c r="D16" s="55" t="s">
        <v>29</v>
      </c>
      <c r="E16" s="116">
        <v>5147312</v>
      </c>
      <c r="F16" s="116">
        <v>177688</v>
      </c>
      <c r="G16" s="116"/>
      <c r="H16" s="116"/>
      <c r="I16" s="116"/>
      <c r="J16" s="118"/>
      <c r="K16" s="136"/>
      <c r="L16" s="32"/>
      <c r="M16" s="32"/>
      <c r="N16" s="32"/>
      <c r="O16" s="32"/>
    </row>
    <row r="17" spans="1:15" s="31" customFormat="1" ht="13.9" customHeight="1" thickBot="1" x14ac:dyDescent="0.25">
      <c r="A17" s="260"/>
      <c r="B17" s="257"/>
      <c r="C17" s="234"/>
      <c r="D17" s="194" t="s">
        <v>12</v>
      </c>
      <c r="E17" s="120">
        <v>1020000</v>
      </c>
      <c r="F17" s="120"/>
      <c r="G17" s="120">
        <f>SUM((SUM(G16)/0.9323)-SUM(G16))</f>
        <v>0</v>
      </c>
      <c r="H17" s="120">
        <f>SUM((SUM(H16)/0.9323)-SUM(H16))</f>
        <v>0</v>
      </c>
      <c r="I17" s="120">
        <f>SUM((SUM(I16)/0.9323)-SUM(I16))</f>
        <v>0</v>
      </c>
      <c r="J17" s="122">
        <f>SUM((SUM(J16)/0.9323)-SUM(J16))</f>
        <v>0</v>
      </c>
      <c r="K17" s="136"/>
      <c r="L17" s="32"/>
      <c r="M17" s="32"/>
      <c r="N17" s="32"/>
      <c r="O17" s="32"/>
    </row>
    <row r="18" spans="1:15" s="31" customFormat="1" ht="13.9" customHeight="1" thickTop="1" x14ac:dyDescent="0.2">
      <c r="A18" s="235" t="s">
        <v>46</v>
      </c>
      <c r="B18" s="237">
        <v>16511</v>
      </c>
      <c r="C18" s="233">
        <f>SUM(E18:I19)</f>
        <v>1972000</v>
      </c>
      <c r="D18" s="55" t="s">
        <v>47</v>
      </c>
      <c r="E18" s="117">
        <v>220000</v>
      </c>
      <c r="F18" s="116">
        <v>1618496</v>
      </c>
      <c r="G18" s="117"/>
      <c r="H18" s="116"/>
      <c r="I18" s="117"/>
      <c r="J18" s="118"/>
      <c r="K18" s="32"/>
      <c r="L18" s="32"/>
      <c r="M18" s="32"/>
      <c r="N18" s="32"/>
      <c r="O18" s="32"/>
    </row>
    <row r="19" spans="1:15" s="31" customFormat="1" ht="13.9" customHeight="1" thickBot="1" x14ac:dyDescent="0.25">
      <c r="A19" s="260"/>
      <c r="B19" s="257"/>
      <c r="C19" s="234"/>
      <c r="D19" s="194" t="s">
        <v>69</v>
      </c>
      <c r="E19" s="121"/>
      <c r="F19" s="120">
        <v>133504</v>
      </c>
      <c r="G19" s="121"/>
      <c r="H19" s="120"/>
      <c r="I19" s="121"/>
      <c r="J19" s="122"/>
      <c r="K19" s="136"/>
      <c r="L19" s="32"/>
      <c r="M19" s="32"/>
      <c r="N19" s="32"/>
      <c r="O19" s="32"/>
    </row>
    <row r="20" spans="1:15" s="31" customFormat="1" ht="17.45" customHeight="1" thickTop="1" x14ac:dyDescent="0.2">
      <c r="A20" s="290" t="s">
        <v>48</v>
      </c>
      <c r="B20" s="237">
        <v>16646</v>
      </c>
      <c r="C20" s="258">
        <f>SUM(E20:I24)</f>
        <v>6074918.01737638</v>
      </c>
      <c r="D20" s="55" t="s">
        <v>6</v>
      </c>
      <c r="E20" s="117">
        <v>606188</v>
      </c>
      <c r="F20" s="116"/>
      <c r="G20" s="117"/>
      <c r="H20" s="116"/>
      <c r="I20" s="117"/>
      <c r="J20" s="118"/>
      <c r="K20" s="136"/>
      <c r="L20" s="32"/>
      <c r="M20" s="32"/>
      <c r="N20" s="32"/>
      <c r="O20" s="32"/>
    </row>
    <row r="21" spans="1:15" s="31" customFormat="1" ht="13.15" customHeight="1" x14ac:dyDescent="0.2">
      <c r="A21" s="291"/>
      <c r="B21" s="238"/>
      <c r="C21" s="248"/>
      <c r="D21" s="115" t="s">
        <v>5</v>
      </c>
      <c r="E21" s="155">
        <v>3057458.2716999999</v>
      </c>
      <c r="F21" s="184">
        <v>294730.79590000003</v>
      </c>
      <c r="G21" s="155"/>
      <c r="H21" s="184"/>
      <c r="I21" s="155"/>
      <c r="J21" s="205"/>
      <c r="K21" s="186"/>
      <c r="L21" s="187"/>
      <c r="M21" s="32"/>
      <c r="N21" s="32"/>
      <c r="O21" s="32"/>
    </row>
    <row r="22" spans="1:15" s="31" customFormat="1" ht="13.15" customHeight="1" x14ac:dyDescent="0.2">
      <c r="A22" s="291"/>
      <c r="B22" s="238"/>
      <c r="C22" s="248"/>
      <c r="D22" s="115" t="s">
        <v>45</v>
      </c>
      <c r="E22" s="155">
        <v>306819</v>
      </c>
      <c r="F22" s="123"/>
      <c r="G22" s="155"/>
      <c r="H22" s="123"/>
      <c r="I22" s="155"/>
      <c r="J22" s="124"/>
      <c r="K22" s="136"/>
      <c r="L22" s="138"/>
      <c r="M22" s="32"/>
      <c r="N22" s="32"/>
      <c r="O22" s="32"/>
    </row>
    <row r="23" spans="1:15" s="31" customFormat="1" x14ac:dyDescent="0.2">
      <c r="A23" s="291"/>
      <c r="B23" s="238"/>
      <c r="C23" s="248"/>
      <c r="D23" s="115" t="s">
        <v>12</v>
      </c>
      <c r="E23" s="119">
        <f>SUM((SUM(E20,E21,E22)/0.9323)-SUM(E20,E21,E22))</f>
        <v>288319.74567638105</v>
      </c>
      <c r="F23" s="185">
        <f>SUM((SUM(F20,F21,F22)/0.9323)-SUM(F20,F21))</f>
        <v>21402.204099999974</v>
      </c>
      <c r="G23" s="119"/>
      <c r="H23" s="185"/>
      <c r="I23" s="119"/>
      <c r="J23" s="206"/>
      <c r="K23" s="136"/>
      <c r="L23" s="136"/>
      <c r="M23" s="136"/>
      <c r="N23" s="32"/>
      <c r="O23" s="32"/>
    </row>
    <row r="24" spans="1:15" s="31" customFormat="1" ht="13.5" thickBot="1" x14ac:dyDescent="0.25">
      <c r="A24" s="292"/>
      <c r="B24" s="232"/>
      <c r="C24" s="259"/>
      <c r="D24" s="140" t="s">
        <v>74</v>
      </c>
      <c r="E24" s="121">
        <v>99351</v>
      </c>
      <c r="F24" s="120">
        <v>1400649</v>
      </c>
      <c r="G24" s="121"/>
      <c r="H24" s="120"/>
      <c r="I24" s="121"/>
      <c r="J24" s="122"/>
      <c r="K24" s="136"/>
      <c r="L24" s="136"/>
      <c r="M24" s="32"/>
      <c r="N24" s="32"/>
      <c r="O24" s="32"/>
    </row>
    <row r="25" spans="1:15" s="31" customFormat="1" ht="13.9" customHeight="1" thickTop="1" x14ac:dyDescent="0.2">
      <c r="A25" s="229" t="s">
        <v>40</v>
      </c>
      <c r="B25" s="231">
        <v>16707</v>
      </c>
      <c r="C25" s="258">
        <f>SUM(E25:I32)</f>
        <v>5551512.0610318556</v>
      </c>
      <c r="D25" s="55" t="s">
        <v>5</v>
      </c>
      <c r="E25" s="207">
        <v>215260.6116</v>
      </c>
      <c r="F25" s="154">
        <v>2753820.2815999999</v>
      </c>
      <c r="G25" s="207"/>
      <c r="H25" s="154"/>
      <c r="I25" s="207"/>
      <c r="J25" s="182"/>
      <c r="K25" s="137"/>
      <c r="M25" s="32"/>
    </row>
    <row r="26" spans="1:15" s="31" customFormat="1" ht="13.9" customHeight="1" x14ac:dyDescent="0.2">
      <c r="A26" s="236"/>
      <c r="B26" s="238"/>
      <c r="C26" s="248"/>
      <c r="D26" s="115" t="s">
        <v>52</v>
      </c>
      <c r="E26" s="155">
        <v>28109</v>
      </c>
      <c r="F26" s="123">
        <v>471891</v>
      </c>
      <c r="G26" s="155"/>
      <c r="H26" s="123"/>
      <c r="I26" s="155"/>
      <c r="J26" s="124"/>
      <c r="K26" s="136"/>
      <c r="L26" s="138"/>
      <c r="M26" s="32"/>
    </row>
    <row r="27" spans="1:15" s="31" customFormat="1" ht="13.9" customHeight="1" x14ac:dyDescent="0.2">
      <c r="A27" s="236"/>
      <c r="B27" s="238"/>
      <c r="C27" s="248"/>
      <c r="D27" s="115" t="s">
        <v>99</v>
      </c>
      <c r="E27" s="188"/>
      <c r="F27" s="189">
        <v>0</v>
      </c>
      <c r="G27" s="188"/>
      <c r="H27" s="189"/>
      <c r="I27" s="188"/>
      <c r="J27" s="208"/>
      <c r="K27" s="32"/>
      <c r="L27" s="138"/>
      <c r="M27" s="32"/>
    </row>
    <row r="28" spans="1:15" s="31" customFormat="1" ht="13.9" customHeight="1" x14ac:dyDescent="0.2">
      <c r="A28" s="236"/>
      <c r="B28" s="238"/>
      <c r="C28" s="248"/>
      <c r="D28" s="115" t="s">
        <v>82</v>
      </c>
      <c r="E28" s="155"/>
      <c r="F28" s="123">
        <v>309000</v>
      </c>
      <c r="G28" s="155"/>
      <c r="H28" s="123"/>
      <c r="I28" s="155"/>
      <c r="J28" s="124"/>
      <c r="K28" s="137"/>
      <c r="L28" s="136"/>
      <c r="M28" s="32"/>
    </row>
    <row r="29" spans="1:15" s="31" customFormat="1" ht="13.9" customHeight="1" x14ac:dyDescent="0.2">
      <c r="A29" s="236"/>
      <c r="B29" s="238"/>
      <c r="C29" s="248"/>
      <c r="D29" s="115" t="s">
        <v>79</v>
      </c>
      <c r="E29" s="207">
        <v>397625.95</v>
      </c>
      <c r="F29" s="209">
        <v>5687.03</v>
      </c>
      <c r="G29" s="207"/>
      <c r="H29" s="209"/>
      <c r="I29" s="207"/>
      <c r="J29" s="210"/>
      <c r="K29" s="137"/>
      <c r="L29" s="136"/>
      <c r="M29" s="32"/>
    </row>
    <row r="30" spans="1:15" s="31" customFormat="1" ht="13.9" customHeight="1" x14ac:dyDescent="0.2">
      <c r="A30" s="236"/>
      <c r="B30" s="238"/>
      <c r="C30" s="248"/>
      <c r="D30" s="115" t="s">
        <v>45</v>
      </c>
      <c r="E30" s="155"/>
      <c r="F30" s="123">
        <v>190000</v>
      </c>
      <c r="G30" s="155"/>
      <c r="H30" s="123"/>
      <c r="I30" s="155"/>
      <c r="J30" s="124"/>
      <c r="K30" s="137"/>
      <c r="L30" s="136"/>
      <c r="M30" s="32"/>
    </row>
    <row r="31" spans="1:15" s="31" customFormat="1" ht="13.9" customHeight="1" x14ac:dyDescent="0.2">
      <c r="A31" s="236"/>
      <c r="B31" s="238"/>
      <c r="C31" s="248"/>
      <c r="D31" s="115" t="s">
        <v>12</v>
      </c>
      <c r="E31" s="119">
        <f>SUM((SUM(E25,E29)/0.9323)-SUM(E25,E29))</f>
        <v>44505.438399999985</v>
      </c>
      <c r="F31" s="119">
        <f>SUM((SUM(F25,F29:F30)/0.9323)-SUM(F25,F29:F30))</f>
        <v>214181.74943185644</v>
      </c>
      <c r="G31" s="119">
        <f>SUM((SUM(G25,G29,G30)/0.9323)-SUM(G25,G29,G30))</f>
        <v>0</v>
      </c>
      <c r="H31" s="119">
        <f>SUM((SUM(H25,H29,H30)/0.9323)-SUM(H25,H29,H30))</f>
        <v>0</v>
      </c>
      <c r="I31" s="119">
        <f>SUM((SUM(I25,I29,I30)/0.9323)-SUM(I25,I29,I30))</f>
        <v>0</v>
      </c>
      <c r="J31" s="125">
        <f>SUM((SUM(J25,J29,J30)/0.9323)-SUM(J25,J29,J30))</f>
        <v>0</v>
      </c>
      <c r="K31" s="137"/>
      <c r="L31" s="136"/>
      <c r="M31" s="32"/>
    </row>
    <row r="32" spans="1:15" s="31" customFormat="1" ht="13.9" customHeight="1" thickBot="1" x14ac:dyDescent="0.25">
      <c r="A32" s="230"/>
      <c r="B32" s="232"/>
      <c r="C32" s="259"/>
      <c r="D32" s="194" t="s">
        <v>58</v>
      </c>
      <c r="E32" s="121">
        <v>89108</v>
      </c>
      <c r="F32" s="120">
        <v>832323</v>
      </c>
      <c r="G32" s="121"/>
      <c r="H32" s="120"/>
      <c r="I32" s="121"/>
      <c r="J32" s="122"/>
      <c r="K32" s="136"/>
      <c r="L32" s="136"/>
      <c r="M32" s="32"/>
    </row>
    <row r="33" spans="1:15" s="31" customFormat="1" ht="13.9" customHeight="1" thickTop="1" x14ac:dyDescent="0.2">
      <c r="A33" s="235" t="s">
        <v>41</v>
      </c>
      <c r="B33" s="237">
        <v>16708</v>
      </c>
      <c r="C33" s="233">
        <f>SUM(E33:I35)</f>
        <v>300000</v>
      </c>
      <c r="D33" s="55" t="s">
        <v>71</v>
      </c>
      <c r="E33" s="116"/>
      <c r="F33" s="116">
        <v>300000</v>
      </c>
      <c r="G33" s="116"/>
      <c r="H33" s="116"/>
      <c r="I33" s="116"/>
      <c r="J33" s="118"/>
      <c r="K33" s="136"/>
      <c r="L33" s="32"/>
      <c r="M33" s="32"/>
    </row>
    <row r="34" spans="1:15" s="31" customFormat="1" ht="13.9" customHeight="1" x14ac:dyDescent="0.2">
      <c r="A34" s="236"/>
      <c r="B34" s="238"/>
      <c r="C34" s="248"/>
      <c r="D34" s="115"/>
      <c r="E34" s="126"/>
      <c r="F34" s="119"/>
      <c r="G34" s="126"/>
      <c r="H34" s="119"/>
      <c r="I34" s="126"/>
      <c r="J34" s="125"/>
      <c r="K34" s="32"/>
      <c r="L34" s="32"/>
      <c r="M34" s="32"/>
    </row>
    <row r="35" spans="1:15" s="31" customFormat="1" ht="13.9" customHeight="1" thickBot="1" x14ac:dyDescent="0.25">
      <c r="A35" s="260"/>
      <c r="B35" s="257"/>
      <c r="C35" s="234"/>
      <c r="D35" s="194" t="s">
        <v>12</v>
      </c>
      <c r="E35" s="120"/>
      <c r="F35" s="120"/>
      <c r="G35" s="120"/>
      <c r="H35" s="120"/>
      <c r="I35" s="120"/>
      <c r="J35" s="122"/>
      <c r="K35" s="137"/>
    </row>
    <row r="36" spans="1:15" s="31" customFormat="1" ht="13.9" customHeight="1" thickTop="1" x14ac:dyDescent="0.2">
      <c r="A36" s="229" t="s">
        <v>108</v>
      </c>
      <c r="B36" s="231">
        <v>20105</v>
      </c>
      <c r="C36" s="233">
        <f>SUM(E36:J37)</f>
        <v>482677.24981229217</v>
      </c>
      <c r="D36" s="115" t="s">
        <v>79</v>
      </c>
      <c r="E36" s="126"/>
      <c r="F36" s="116">
        <v>450000</v>
      </c>
      <c r="G36" s="126"/>
      <c r="H36" s="116"/>
      <c r="I36" s="126"/>
      <c r="J36" s="118"/>
      <c r="K36" s="137"/>
    </row>
    <row r="37" spans="1:15" s="31" customFormat="1" ht="13.9" customHeight="1" thickBot="1" x14ac:dyDescent="0.25">
      <c r="A37" s="230"/>
      <c r="B37" s="232"/>
      <c r="C37" s="234"/>
      <c r="D37" s="194" t="s">
        <v>12</v>
      </c>
      <c r="E37" s="120"/>
      <c r="F37" s="119">
        <f>SUM((SUM(F36)/0.9323)-SUM(F36))</f>
        <v>32677.249812292168</v>
      </c>
      <c r="G37" s="120"/>
      <c r="H37" s="119"/>
      <c r="I37" s="120"/>
      <c r="J37" s="125"/>
      <c r="K37" s="137"/>
    </row>
    <row r="38" spans="1:15" s="31" customFormat="1" ht="13.9" customHeight="1" thickTop="1" x14ac:dyDescent="0.2">
      <c r="A38" s="235" t="s">
        <v>49</v>
      </c>
      <c r="B38" s="237">
        <v>16911</v>
      </c>
      <c r="C38" s="233">
        <f>SUM(E38:I39)</f>
        <v>15150000</v>
      </c>
      <c r="D38" s="55" t="s">
        <v>29</v>
      </c>
      <c r="E38" s="116">
        <v>233001</v>
      </c>
      <c r="F38" s="116">
        <v>14916999</v>
      </c>
      <c r="G38" s="116"/>
      <c r="H38" s="116"/>
      <c r="I38" s="116"/>
      <c r="J38" s="118"/>
      <c r="L38" s="32"/>
      <c r="M38" s="32"/>
      <c r="N38" s="32"/>
      <c r="O38" s="32"/>
    </row>
    <row r="39" spans="1:15" s="31" customFormat="1" ht="13.9" customHeight="1" thickBot="1" x14ac:dyDescent="0.25">
      <c r="A39" s="260"/>
      <c r="B39" s="257"/>
      <c r="C39" s="234"/>
      <c r="D39" s="194" t="s">
        <v>12</v>
      </c>
      <c r="E39" s="120"/>
      <c r="F39" s="120"/>
      <c r="G39" s="120"/>
      <c r="H39" s="120"/>
      <c r="I39" s="120"/>
      <c r="J39" s="122"/>
      <c r="K39" s="136"/>
      <c r="L39" s="32"/>
      <c r="M39" s="32"/>
      <c r="N39" s="32"/>
      <c r="O39" s="32"/>
    </row>
    <row r="40" spans="1:15" s="31" customFormat="1" ht="13.9" customHeight="1" thickTop="1" x14ac:dyDescent="0.2">
      <c r="A40" s="229" t="s">
        <v>95</v>
      </c>
      <c r="B40" s="231">
        <v>17195</v>
      </c>
      <c r="C40" s="239">
        <f>SUM(E40:J41)</f>
        <v>56600000</v>
      </c>
      <c r="D40" s="55" t="s">
        <v>99</v>
      </c>
      <c r="E40" s="117"/>
      <c r="F40" s="116">
        <v>13000000</v>
      </c>
      <c r="G40" s="117">
        <v>22800000</v>
      </c>
      <c r="H40" s="116">
        <v>20800000</v>
      </c>
      <c r="I40" s="117"/>
      <c r="J40" s="118"/>
    </row>
    <row r="41" spans="1:15" s="31" customFormat="1" ht="13.9" customHeight="1" thickBot="1" x14ac:dyDescent="0.25">
      <c r="A41" s="230"/>
      <c r="B41" s="232"/>
      <c r="C41" s="289"/>
      <c r="D41" s="194" t="s">
        <v>104</v>
      </c>
      <c r="E41" s="119"/>
      <c r="F41" s="120"/>
      <c r="G41" s="119"/>
      <c r="H41" s="120"/>
      <c r="I41" s="119"/>
      <c r="J41" s="122"/>
      <c r="K41" s="136"/>
      <c r="L41" s="32"/>
      <c r="M41" s="32"/>
      <c r="N41" s="32"/>
      <c r="O41" s="32"/>
    </row>
    <row r="42" spans="1:15" s="31" customFormat="1" ht="13.9" customHeight="1" thickTop="1" x14ac:dyDescent="0.2">
      <c r="A42" s="235" t="s">
        <v>70</v>
      </c>
      <c r="B42" s="237">
        <v>17463</v>
      </c>
      <c r="C42" s="233">
        <f>SUM(E42:J43)</f>
        <v>2252493.8324573636</v>
      </c>
      <c r="D42" s="55" t="s">
        <v>5</v>
      </c>
      <c r="E42" s="116"/>
      <c r="F42" s="116"/>
      <c r="G42" s="116">
        <v>2100000</v>
      </c>
      <c r="H42" s="116"/>
      <c r="I42" s="116"/>
      <c r="J42" s="118"/>
      <c r="K42" s="136"/>
      <c r="L42" s="32"/>
      <c r="M42" s="32"/>
      <c r="N42" s="32"/>
      <c r="O42" s="32"/>
    </row>
    <row r="43" spans="1:15" s="31" customFormat="1" ht="13.9" customHeight="1" thickBot="1" x14ac:dyDescent="0.25">
      <c r="A43" s="260"/>
      <c r="B43" s="257"/>
      <c r="C43" s="234"/>
      <c r="D43" s="194" t="s">
        <v>12</v>
      </c>
      <c r="E43" s="120"/>
      <c r="F43" s="120">
        <f>SUM((SUM(F42)/0.9323)-SUM(F42))</f>
        <v>0</v>
      </c>
      <c r="G43" s="120">
        <f>SUM((SUM(G42)/0.9323)-SUM(G42))</f>
        <v>152493.83245736361</v>
      </c>
      <c r="H43" s="120">
        <f>SUM((SUM(H42)/0.9323)-SUM(H42))</f>
        <v>0</v>
      </c>
      <c r="I43" s="120">
        <f>SUM((SUM(I42)/0.9323)-SUM(I42))</f>
        <v>0</v>
      </c>
      <c r="J43" s="122">
        <f>SUM((SUM(J42)/0.9323)-SUM(J42))</f>
        <v>0</v>
      </c>
      <c r="K43" s="32"/>
      <c r="L43" s="32"/>
      <c r="M43" s="32"/>
      <c r="N43" s="32"/>
      <c r="O43" s="32"/>
    </row>
    <row r="44" spans="1:15" s="31" customFormat="1" ht="13.9" customHeight="1" thickTop="1" x14ac:dyDescent="0.2">
      <c r="A44" s="229" t="s">
        <v>113</v>
      </c>
      <c r="B44" s="231">
        <v>18212</v>
      </c>
      <c r="C44" s="233">
        <f>SUM(E44:J45)</f>
        <v>28000000</v>
      </c>
      <c r="D44" s="55" t="s">
        <v>29</v>
      </c>
      <c r="E44" s="129"/>
      <c r="F44" s="116"/>
      <c r="G44" s="129">
        <v>28000000</v>
      </c>
      <c r="H44" s="116"/>
      <c r="I44" s="129"/>
      <c r="J44" s="118"/>
    </row>
    <row r="45" spans="1:15" s="31" customFormat="1" ht="13.9" customHeight="1" thickBot="1" x14ac:dyDescent="0.25">
      <c r="A45" s="230"/>
      <c r="B45" s="232"/>
      <c r="C45" s="234"/>
      <c r="D45" s="194"/>
      <c r="E45" s="130"/>
      <c r="F45" s="121"/>
      <c r="G45" s="130"/>
      <c r="H45" s="121"/>
      <c r="I45" s="130"/>
      <c r="J45" s="122"/>
      <c r="K45" s="2"/>
    </row>
    <row r="46" spans="1:15" s="31" customFormat="1" ht="13.9" customHeight="1" thickTop="1" x14ac:dyDescent="0.2">
      <c r="A46" s="229" t="s">
        <v>94</v>
      </c>
      <c r="B46" s="231">
        <v>18214</v>
      </c>
      <c r="C46" s="233">
        <f>SUM(E46:J47)</f>
        <v>18000000</v>
      </c>
      <c r="D46" s="55" t="s">
        <v>99</v>
      </c>
      <c r="E46" s="129"/>
      <c r="F46" s="116">
        <v>18000000</v>
      </c>
      <c r="G46" s="129"/>
      <c r="H46" s="116"/>
      <c r="I46" s="129"/>
      <c r="J46" s="118"/>
    </row>
    <row r="47" spans="1:15" s="31" customFormat="1" ht="13.9" customHeight="1" thickBot="1" x14ac:dyDescent="0.25">
      <c r="A47" s="230"/>
      <c r="B47" s="232"/>
      <c r="C47" s="234"/>
      <c r="D47" s="194"/>
      <c r="E47" s="130"/>
      <c r="F47" s="121"/>
      <c r="G47" s="130"/>
      <c r="H47" s="121"/>
      <c r="I47" s="130"/>
      <c r="J47" s="122"/>
    </row>
    <row r="48" spans="1:15" s="31" customFormat="1" ht="13.9" customHeight="1" thickTop="1" x14ac:dyDescent="0.2">
      <c r="A48" s="229" t="s">
        <v>114</v>
      </c>
      <c r="B48" s="231">
        <v>18215</v>
      </c>
      <c r="C48" s="233">
        <f>SUM(E48:J49)</f>
        <v>6000000</v>
      </c>
      <c r="D48" s="7" t="s">
        <v>29</v>
      </c>
      <c r="E48" s="190"/>
      <c r="F48" s="127"/>
      <c r="G48" s="190"/>
      <c r="H48" s="127">
        <v>6000000</v>
      </c>
      <c r="I48" s="190"/>
      <c r="J48" s="139"/>
    </row>
    <row r="49" spans="1:15" s="31" customFormat="1" ht="13.9" customHeight="1" thickBot="1" x14ac:dyDescent="0.25">
      <c r="A49" s="230"/>
      <c r="B49" s="232"/>
      <c r="C49" s="234"/>
      <c r="D49" s="7"/>
      <c r="E49" s="190"/>
      <c r="F49" s="127"/>
      <c r="G49" s="190"/>
      <c r="H49" s="127"/>
      <c r="I49" s="190"/>
      <c r="J49" s="139"/>
    </row>
    <row r="50" spans="1:15" s="31" customFormat="1" ht="13.9" customHeight="1" thickTop="1" x14ac:dyDescent="0.2">
      <c r="A50" s="229" t="s">
        <v>96</v>
      </c>
      <c r="B50" s="231">
        <v>18218</v>
      </c>
      <c r="C50" s="233">
        <f>SUM(E50:J51)</f>
        <v>68700000</v>
      </c>
      <c r="D50" s="55" t="s">
        <v>99</v>
      </c>
      <c r="E50" s="129"/>
      <c r="F50" s="116">
        <v>5000000</v>
      </c>
      <c r="G50" s="129">
        <v>5100000</v>
      </c>
      <c r="H50" s="116">
        <v>58600000</v>
      </c>
      <c r="I50" s="129"/>
      <c r="J50" s="118"/>
    </row>
    <row r="51" spans="1:15" s="31" customFormat="1" ht="13.9" customHeight="1" thickBot="1" x14ac:dyDescent="0.25">
      <c r="A51" s="230"/>
      <c r="B51" s="232"/>
      <c r="C51" s="234"/>
      <c r="D51" s="194"/>
      <c r="E51" s="130"/>
      <c r="F51" s="121"/>
      <c r="G51" s="130"/>
      <c r="H51" s="121"/>
      <c r="I51" s="130"/>
      <c r="J51" s="122"/>
      <c r="K51" s="2"/>
    </row>
    <row r="52" spans="1:15" s="31" customFormat="1" ht="13.9" customHeight="1" thickTop="1" x14ac:dyDescent="0.2">
      <c r="A52" s="229" t="s">
        <v>105</v>
      </c>
      <c r="B52" s="231">
        <v>18441</v>
      </c>
      <c r="C52" s="239">
        <f>SUM(E52:J55)</f>
        <v>10307488.359004613</v>
      </c>
      <c r="D52" s="55" t="s">
        <v>5</v>
      </c>
      <c r="E52" s="117"/>
      <c r="F52" s="116">
        <v>1485406.5533</v>
      </c>
      <c r="G52" s="117">
        <v>0</v>
      </c>
      <c r="H52" s="116">
        <v>2100000</v>
      </c>
      <c r="I52" s="117">
        <v>2950000</v>
      </c>
      <c r="J52" s="118"/>
      <c r="K52" s="282"/>
    </row>
    <row r="53" spans="1:15" s="31" customFormat="1" ht="13.9" customHeight="1" x14ac:dyDescent="0.2">
      <c r="A53" s="236"/>
      <c r="B53" s="238"/>
      <c r="C53" s="240"/>
      <c r="D53" s="115" t="s">
        <v>79</v>
      </c>
      <c r="E53" s="127">
        <v>419535</v>
      </c>
      <c r="F53" s="127"/>
      <c r="G53" s="127"/>
      <c r="H53" s="127"/>
      <c r="I53" s="127"/>
      <c r="J53" s="139"/>
      <c r="K53" s="282"/>
    </row>
    <row r="54" spans="1:15" s="31" customFormat="1" ht="13.9" customHeight="1" x14ac:dyDescent="0.2">
      <c r="A54" s="236"/>
      <c r="B54" s="238"/>
      <c r="C54" s="240"/>
      <c r="D54" s="193" t="s">
        <v>12</v>
      </c>
      <c r="E54" s="170">
        <f>SUM((SUM(E52:E53)/0.9323)-SUM(E52:E53))</f>
        <v>30465</v>
      </c>
      <c r="F54" s="170">
        <f>SUM((SUM(F52:F53)/0.9323)-SUM(F52:F53))</f>
        <v>107864.44669999997</v>
      </c>
      <c r="G54" s="170">
        <f>SUM((SUM(G52:G53)/0.9323)-SUM(G52:G53))</f>
        <v>0</v>
      </c>
      <c r="H54" s="170">
        <f>SUM((SUM(H52:H53)/0.9323)-SUM(H52:H53))</f>
        <v>152493.83245736361</v>
      </c>
      <c r="I54" s="170">
        <f t="shared" ref="I54:J54" si="11">SUM((SUM(I52:I53)/0.9323)-SUM(I52:I53))</f>
        <v>214217.52654724848</v>
      </c>
      <c r="J54" s="211">
        <f t="shared" si="11"/>
        <v>0</v>
      </c>
      <c r="K54" s="282"/>
    </row>
    <row r="55" spans="1:15" s="31" customFormat="1" ht="13.5" thickBot="1" x14ac:dyDescent="0.25">
      <c r="A55" s="230"/>
      <c r="B55" s="232"/>
      <c r="C55" s="241"/>
      <c r="D55" s="194" t="s">
        <v>74</v>
      </c>
      <c r="E55" s="121"/>
      <c r="F55" s="121"/>
      <c r="G55" s="121">
        <v>2847506</v>
      </c>
      <c r="H55" s="121"/>
      <c r="I55" s="121"/>
      <c r="J55" s="122"/>
      <c r="K55" s="282"/>
      <c r="L55" s="136"/>
      <c r="M55" s="32"/>
      <c r="N55" s="32"/>
      <c r="O55" s="32"/>
    </row>
    <row r="56" spans="1:15" s="31" customFormat="1" ht="13.5" thickTop="1" x14ac:dyDescent="0.2">
      <c r="A56" s="229" t="s">
        <v>102</v>
      </c>
      <c r="B56" s="231">
        <v>19589</v>
      </c>
      <c r="C56" s="258">
        <f>SUM(E56:J59)</f>
        <v>559655</v>
      </c>
      <c r="D56" s="55" t="s">
        <v>5</v>
      </c>
      <c r="E56" s="117">
        <v>174852</v>
      </c>
      <c r="F56" s="116"/>
      <c r="G56" s="117"/>
      <c r="H56" s="116"/>
      <c r="I56" s="117"/>
      <c r="J56" s="118"/>
    </row>
    <row r="57" spans="1:15" s="31" customFormat="1" x14ac:dyDescent="0.2">
      <c r="A57" s="236"/>
      <c r="B57" s="238"/>
      <c r="C57" s="248"/>
      <c r="D57" s="115" t="s">
        <v>11</v>
      </c>
      <c r="E57" s="155">
        <v>82103</v>
      </c>
      <c r="F57" s="119"/>
      <c r="G57" s="155"/>
      <c r="H57" s="119"/>
      <c r="I57" s="155"/>
      <c r="J57" s="125"/>
      <c r="M57" s="2"/>
    </row>
    <row r="58" spans="1:15" s="31" customFormat="1" x14ac:dyDescent="0.2">
      <c r="A58" s="236"/>
      <c r="B58" s="238"/>
      <c r="C58" s="248"/>
      <c r="D58" s="115" t="s">
        <v>7</v>
      </c>
      <c r="E58" s="119">
        <v>264811</v>
      </c>
      <c r="F58" s="119"/>
      <c r="G58" s="119"/>
      <c r="H58" s="119"/>
      <c r="I58" s="119"/>
      <c r="J58" s="125"/>
    </row>
    <row r="59" spans="1:15" s="31" customFormat="1" ht="13.5" thickBot="1" x14ac:dyDescent="0.25">
      <c r="A59" s="230"/>
      <c r="B59" s="232"/>
      <c r="C59" s="259"/>
      <c r="D59" s="194" t="s">
        <v>12</v>
      </c>
      <c r="E59" s="121"/>
      <c r="F59" s="120">
        <v>37889</v>
      </c>
      <c r="G59" s="121"/>
      <c r="H59" s="120"/>
      <c r="I59" s="121"/>
      <c r="J59" s="122"/>
      <c r="L59" s="2"/>
    </row>
    <row r="60" spans="1:15" s="31" customFormat="1" ht="13.9" customHeight="1" thickTop="1" x14ac:dyDescent="0.2">
      <c r="A60" s="229" t="s">
        <v>86</v>
      </c>
      <c r="B60" s="231" t="s">
        <v>118</v>
      </c>
      <c r="C60" s="233">
        <f>SUM(E60:J62)</f>
        <v>3020000</v>
      </c>
      <c r="D60" s="115" t="s">
        <v>52</v>
      </c>
      <c r="E60" s="117">
        <v>1050000</v>
      </c>
      <c r="F60" s="117"/>
      <c r="G60" s="117"/>
      <c r="H60" s="117"/>
      <c r="I60" s="117"/>
      <c r="J60" s="118"/>
    </row>
    <row r="61" spans="1:15" s="31" customFormat="1" ht="13.9" customHeight="1" x14ac:dyDescent="0.2">
      <c r="A61" s="236"/>
      <c r="B61" s="238"/>
      <c r="C61" s="248"/>
      <c r="D61" s="193" t="s">
        <v>117</v>
      </c>
      <c r="E61" s="127">
        <v>435000</v>
      </c>
      <c r="F61" s="127"/>
      <c r="G61" s="127"/>
      <c r="H61" s="127"/>
      <c r="I61" s="127"/>
      <c r="J61" s="139"/>
    </row>
    <row r="62" spans="1:15" s="31" customFormat="1" ht="13.9" customHeight="1" thickBot="1" x14ac:dyDescent="0.25">
      <c r="A62" s="230"/>
      <c r="B62" s="232"/>
      <c r="C62" s="234"/>
      <c r="D62" s="194" t="s">
        <v>44</v>
      </c>
      <c r="E62" s="121">
        <v>1535000</v>
      </c>
      <c r="F62" s="121"/>
      <c r="G62" s="121"/>
      <c r="H62" s="121"/>
      <c r="I62" s="121"/>
      <c r="J62" s="122"/>
    </row>
    <row r="63" spans="1:15" s="31" customFormat="1" ht="13.9" customHeight="1" thickTop="1" x14ac:dyDescent="0.2">
      <c r="A63" s="229" t="s">
        <v>103</v>
      </c>
      <c r="B63" s="231" t="s">
        <v>121</v>
      </c>
      <c r="C63" s="233">
        <f>SUM(E63:J64)</f>
        <v>2000000</v>
      </c>
      <c r="D63" s="55" t="s">
        <v>119</v>
      </c>
      <c r="E63" s="117"/>
      <c r="F63" s="116">
        <v>1500000</v>
      </c>
      <c r="G63" s="117"/>
      <c r="H63" s="116"/>
      <c r="I63" s="117"/>
      <c r="J63" s="118"/>
    </row>
    <row r="64" spans="1:15" s="31" customFormat="1" ht="13.9" customHeight="1" thickBot="1" x14ac:dyDescent="0.25">
      <c r="A64" s="230"/>
      <c r="B64" s="232"/>
      <c r="C64" s="234"/>
      <c r="D64" s="194" t="s">
        <v>120</v>
      </c>
      <c r="E64" s="121"/>
      <c r="F64" s="121">
        <v>500000</v>
      </c>
      <c r="G64" s="121"/>
      <c r="H64" s="121"/>
      <c r="I64" s="121"/>
      <c r="J64" s="122"/>
    </row>
    <row r="65" spans="1:16" s="31" customFormat="1" ht="13.9" customHeight="1" thickTop="1" x14ac:dyDescent="0.2">
      <c r="A65" s="229" t="s">
        <v>98</v>
      </c>
      <c r="B65" s="231">
        <v>19294</v>
      </c>
      <c r="C65" s="233">
        <f>SUM(E65:J66)</f>
        <v>2800000</v>
      </c>
      <c r="D65" s="55" t="s">
        <v>97</v>
      </c>
      <c r="E65" s="117"/>
      <c r="F65" s="116"/>
      <c r="G65" s="117"/>
      <c r="H65" s="116">
        <v>2800000</v>
      </c>
      <c r="I65" s="117"/>
      <c r="J65" s="118"/>
    </row>
    <row r="66" spans="1:16" s="31" customFormat="1" ht="13.9" customHeight="1" thickBot="1" x14ac:dyDescent="0.25">
      <c r="A66" s="230"/>
      <c r="B66" s="232"/>
      <c r="C66" s="234"/>
      <c r="D66" s="194"/>
      <c r="E66" s="121"/>
      <c r="F66" s="121"/>
      <c r="G66" s="121"/>
      <c r="H66" s="121"/>
      <c r="I66" s="121"/>
      <c r="J66" s="122"/>
    </row>
    <row r="67" spans="1:16" s="31" customFormat="1" ht="13.5" thickTop="1" x14ac:dyDescent="0.2">
      <c r="A67" s="229" t="s">
        <v>110</v>
      </c>
      <c r="B67" s="231">
        <v>19744</v>
      </c>
      <c r="C67" s="233">
        <f>SUM(E67:J68)</f>
        <v>13500000</v>
      </c>
      <c r="D67" s="55" t="s">
        <v>112</v>
      </c>
      <c r="E67" s="117"/>
      <c r="F67" s="116">
        <v>2700000</v>
      </c>
      <c r="G67" s="117"/>
      <c r="H67" s="116"/>
      <c r="I67" s="117"/>
      <c r="J67" s="118"/>
      <c r="K67" s="2"/>
      <c r="L67" s="2"/>
      <c r="M67" s="2"/>
      <c r="N67" s="2"/>
      <c r="O67" s="2"/>
      <c r="P67" s="2"/>
    </row>
    <row r="68" spans="1:16" s="31" customFormat="1" ht="13.5" thickBot="1" x14ac:dyDescent="0.25">
      <c r="A68" s="230"/>
      <c r="B68" s="232"/>
      <c r="C68" s="234"/>
      <c r="D68" s="194" t="s">
        <v>111</v>
      </c>
      <c r="E68" s="121"/>
      <c r="F68" s="121">
        <v>10800000</v>
      </c>
      <c r="G68" s="121"/>
      <c r="H68" s="121"/>
      <c r="I68" s="121"/>
      <c r="J68" s="122"/>
    </row>
    <row r="69" spans="1:16" s="31" customFormat="1" ht="13.5" thickTop="1" x14ac:dyDescent="0.2">
      <c r="A69" s="235" t="s">
        <v>30</v>
      </c>
      <c r="B69" s="237" t="s">
        <v>32</v>
      </c>
      <c r="C69" s="258">
        <f>SUM(E69:J72)</f>
        <v>3047301.9628874823</v>
      </c>
      <c r="D69" s="55" t="s">
        <v>5</v>
      </c>
      <c r="E69" s="117"/>
      <c r="F69" s="116">
        <v>150610</v>
      </c>
      <c r="G69" s="117">
        <v>150000</v>
      </c>
      <c r="H69" s="116">
        <v>150000</v>
      </c>
      <c r="I69" s="117">
        <v>150000</v>
      </c>
      <c r="J69" s="118">
        <v>150000</v>
      </c>
    </row>
    <row r="70" spans="1:16" s="31" customFormat="1" x14ac:dyDescent="0.2">
      <c r="A70" s="236"/>
      <c r="B70" s="238"/>
      <c r="C70" s="248"/>
      <c r="D70" s="115" t="s">
        <v>11</v>
      </c>
      <c r="E70" s="155"/>
      <c r="F70" s="119">
        <v>85616.62</v>
      </c>
      <c r="G70" s="155">
        <v>86000</v>
      </c>
      <c r="H70" s="119">
        <v>87000</v>
      </c>
      <c r="I70" s="155">
        <v>88000</v>
      </c>
      <c r="J70" s="125">
        <v>89000</v>
      </c>
    </row>
    <row r="71" spans="1:16" s="31" customFormat="1" ht="13.9" customHeight="1" x14ac:dyDescent="0.2">
      <c r="A71" s="236"/>
      <c r="B71" s="238"/>
      <c r="C71" s="248"/>
      <c r="D71" s="115" t="s">
        <v>7</v>
      </c>
      <c r="E71" s="119"/>
      <c r="F71" s="149">
        <v>317773</v>
      </c>
      <c r="G71" s="119">
        <v>325000</v>
      </c>
      <c r="H71" s="149">
        <v>330000</v>
      </c>
      <c r="I71" s="119">
        <v>337000</v>
      </c>
      <c r="J71" s="212">
        <v>345000</v>
      </c>
    </row>
    <row r="72" spans="1:16" s="31" customFormat="1" ht="13.9" customHeight="1" thickBot="1" x14ac:dyDescent="0.25">
      <c r="A72" s="230"/>
      <c r="B72" s="232"/>
      <c r="C72" s="259"/>
      <c r="D72" s="194" t="s">
        <v>12</v>
      </c>
      <c r="E72" s="121"/>
      <c r="F72" s="120">
        <f>SUM((SUM(F69:F71)/0.9323)-SUM(F69:F71))</f>
        <v>40229.297730344348</v>
      </c>
      <c r="G72" s="121">
        <f>SUM((SUM(G69:G71)/0.9323)-SUM(G69:G71))</f>
        <v>40737.638099324191</v>
      </c>
      <c r="H72" s="120">
        <f>SUM((SUM(H69:H71)/0.9323)-SUM(H69:H71))</f>
        <v>41173.33476348815</v>
      </c>
      <c r="I72" s="121">
        <f>SUM((SUM(I69:I71)/0.9323)-SUM(I69:I71))</f>
        <v>41754.263649040018</v>
      </c>
      <c r="J72" s="122">
        <f>SUM((SUM(J69:J71)/0.9323)-SUM(J69:J71))</f>
        <v>42407.808645285782</v>
      </c>
    </row>
    <row r="73" spans="1:16" s="31" customFormat="1" ht="13.9" customHeight="1" thickTop="1" x14ac:dyDescent="0.2">
      <c r="A73" s="242" t="s">
        <v>127</v>
      </c>
      <c r="B73" s="244" t="s">
        <v>32</v>
      </c>
      <c r="C73" s="246">
        <f>SUM(E73:J74)</f>
        <v>1501662.5549715757</v>
      </c>
      <c r="D73" s="198" t="s">
        <v>5</v>
      </c>
      <c r="E73" s="199"/>
      <c r="F73" s="156"/>
      <c r="G73" s="199"/>
      <c r="H73" s="156"/>
      <c r="I73" s="199"/>
      <c r="J73" s="157">
        <v>1400000</v>
      </c>
      <c r="K73" s="32"/>
    </row>
    <row r="74" spans="1:16" s="10" customFormat="1" ht="13.15" customHeight="1" thickBot="1" x14ac:dyDescent="0.25">
      <c r="A74" s="243"/>
      <c r="B74" s="245"/>
      <c r="C74" s="247"/>
      <c r="D74" s="202" t="s">
        <v>12</v>
      </c>
      <c r="E74" s="203"/>
      <c r="F74" s="203"/>
      <c r="G74" s="203">
        <f>SUM((SUM(G73)/0.9323)-SUM(G73))</f>
        <v>0</v>
      </c>
      <c r="H74" s="203">
        <f>SUM((SUM(H73)/0.9323)-SUM(H73))</f>
        <v>0</v>
      </c>
      <c r="I74" s="203">
        <f>SUM((SUM(I73)/0.9323)-SUM(I73))</f>
        <v>0</v>
      </c>
      <c r="J74" s="159">
        <f>SUM((SUM(J73)/0.9323)-SUM(J73))</f>
        <v>101662.55497157574</v>
      </c>
      <c r="K74" s="180"/>
    </row>
    <row r="75" spans="1:16" ht="13.15" customHeight="1" thickTop="1" x14ac:dyDescent="0.2">
      <c r="A75" s="242" t="s">
        <v>106</v>
      </c>
      <c r="B75" s="244" t="s">
        <v>32</v>
      </c>
      <c r="C75" s="246">
        <f>SUM(E75:J77)</f>
        <v>5190000</v>
      </c>
      <c r="D75" s="198" t="s">
        <v>5</v>
      </c>
      <c r="E75" s="199"/>
      <c r="F75" s="156"/>
      <c r="G75" s="199"/>
      <c r="H75" s="156"/>
      <c r="I75" s="199"/>
      <c r="J75" s="157">
        <v>1490000</v>
      </c>
    </row>
    <row r="76" spans="1:16" s="31" customFormat="1" ht="13.15" customHeight="1" x14ac:dyDescent="0.2">
      <c r="A76" s="273"/>
      <c r="B76" s="274"/>
      <c r="C76" s="275"/>
      <c r="D76" s="200" t="s">
        <v>76</v>
      </c>
      <c r="E76" s="201"/>
      <c r="F76" s="201"/>
      <c r="G76" s="201"/>
      <c r="H76" s="201"/>
      <c r="I76" s="201">
        <v>2000000</v>
      </c>
      <c r="J76" s="158"/>
    </row>
    <row r="77" spans="1:16" s="31" customFormat="1" ht="13.15" customHeight="1" thickBot="1" x14ac:dyDescent="0.25">
      <c r="A77" s="243"/>
      <c r="B77" s="245"/>
      <c r="C77" s="247"/>
      <c r="D77" s="202" t="s">
        <v>53</v>
      </c>
      <c r="E77" s="203"/>
      <c r="F77" s="203"/>
      <c r="G77" s="203">
        <f>SUM((SUM(G75)/0.9323)-SUM(G75))</f>
        <v>0</v>
      </c>
      <c r="H77" s="203">
        <f>SUM((SUM(H75)/0.9323)-SUM(H75))</f>
        <v>0</v>
      </c>
      <c r="I77" s="203">
        <v>1700000</v>
      </c>
      <c r="J77" s="159"/>
    </row>
    <row r="78" spans="1:16" s="31" customFormat="1" ht="13.9" customHeight="1" thickTop="1" x14ac:dyDescent="0.2">
      <c r="A78" s="235" t="s">
        <v>84</v>
      </c>
      <c r="B78" s="237"/>
      <c r="C78" s="233">
        <f>SUM(E78:I79)</f>
        <v>1500000</v>
      </c>
      <c r="D78" s="55" t="s">
        <v>76</v>
      </c>
      <c r="E78" s="116">
        <v>1350000</v>
      </c>
      <c r="F78" s="116"/>
      <c r="G78" s="116"/>
      <c r="H78" s="116"/>
      <c r="I78" s="116"/>
      <c r="J78" s="118"/>
    </row>
    <row r="79" spans="1:16" s="31" customFormat="1" ht="13.9" customHeight="1" thickBot="1" x14ac:dyDescent="0.25">
      <c r="A79" s="260"/>
      <c r="B79" s="257"/>
      <c r="C79" s="234"/>
      <c r="D79" s="194" t="s">
        <v>53</v>
      </c>
      <c r="E79" s="120">
        <v>150000</v>
      </c>
      <c r="F79" s="120"/>
      <c r="G79" s="120"/>
      <c r="H79" s="120"/>
      <c r="I79" s="120"/>
      <c r="J79" s="122"/>
    </row>
    <row r="80" spans="1:16" s="31" customFormat="1" ht="13.9" customHeight="1" thickTop="1" x14ac:dyDescent="0.2">
      <c r="A80" s="235" t="s">
        <v>54</v>
      </c>
      <c r="B80" s="237"/>
      <c r="C80" s="233">
        <f>SUM(E80:I81)</f>
        <v>4000000</v>
      </c>
      <c r="D80" s="55" t="s">
        <v>76</v>
      </c>
      <c r="E80" s="116">
        <v>1625000</v>
      </c>
      <c r="F80" s="116"/>
      <c r="G80" s="116">
        <v>1625000</v>
      </c>
      <c r="H80" s="116"/>
      <c r="I80" s="116"/>
      <c r="J80" s="118"/>
    </row>
    <row r="81" spans="1:13" s="31" customFormat="1" ht="13.9" customHeight="1" thickBot="1" x14ac:dyDescent="0.25">
      <c r="A81" s="260"/>
      <c r="B81" s="257"/>
      <c r="C81" s="234"/>
      <c r="D81" s="194" t="s">
        <v>53</v>
      </c>
      <c r="E81" s="120">
        <v>375000</v>
      </c>
      <c r="F81" s="120"/>
      <c r="G81" s="120">
        <v>375000</v>
      </c>
      <c r="H81" s="120"/>
      <c r="I81" s="120"/>
      <c r="J81" s="122"/>
    </row>
    <row r="82" spans="1:13" s="31" customFormat="1" ht="13.9" customHeight="1" thickTop="1" x14ac:dyDescent="0.2">
      <c r="A82" s="235" t="s">
        <v>55</v>
      </c>
      <c r="B82" s="237"/>
      <c r="C82" s="233">
        <f>SUM(E82:I83)</f>
        <v>5100000</v>
      </c>
      <c r="D82" s="55" t="s">
        <v>76</v>
      </c>
      <c r="E82" s="116">
        <v>2140000</v>
      </c>
      <c r="F82" s="116"/>
      <c r="G82" s="116">
        <v>1070000</v>
      </c>
      <c r="H82" s="116"/>
      <c r="I82" s="116"/>
      <c r="J82" s="118"/>
      <c r="K82" s="2"/>
    </row>
    <row r="83" spans="1:13" s="31" customFormat="1" ht="13.9" customHeight="1" thickBot="1" x14ac:dyDescent="0.25">
      <c r="A83" s="260"/>
      <c r="B83" s="257"/>
      <c r="C83" s="234"/>
      <c r="D83" s="194" t="s">
        <v>53</v>
      </c>
      <c r="E83" s="120">
        <v>1260000</v>
      </c>
      <c r="F83" s="120"/>
      <c r="G83" s="120">
        <v>630000</v>
      </c>
      <c r="H83" s="120"/>
      <c r="I83" s="120"/>
      <c r="J83" s="122"/>
      <c r="K83" s="2"/>
    </row>
    <row r="84" spans="1:13" s="31" customFormat="1" ht="13.9" customHeight="1" thickTop="1" x14ac:dyDescent="0.2">
      <c r="A84" s="229" t="s">
        <v>85</v>
      </c>
      <c r="B84" s="231"/>
      <c r="C84" s="258">
        <f>SUM(E84:I85)</f>
        <v>1500000</v>
      </c>
      <c r="D84" s="55" t="s">
        <v>76</v>
      </c>
      <c r="E84" s="116">
        <v>1100000</v>
      </c>
      <c r="F84" s="116"/>
      <c r="G84" s="116"/>
      <c r="H84" s="116"/>
      <c r="I84" s="116"/>
      <c r="J84" s="118"/>
    </row>
    <row r="85" spans="1:13" s="31" customFormat="1" ht="13.9" customHeight="1" thickBot="1" x14ac:dyDescent="0.25">
      <c r="A85" s="230"/>
      <c r="B85" s="232"/>
      <c r="C85" s="259"/>
      <c r="D85" s="194" t="s">
        <v>53</v>
      </c>
      <c r="E85" s="120">
        <v>400000</v>
      </c>
      <c r="F85" s="120"/>
      <c r="G85" s="120"/>
      <c r="H85" s="120"/>
      <c r="I85" s="120"/>
      <c r="J85" s="122"/>
    </row>
    <row r="86" spans="1:13" s="31" customFormat="1" ht="13.9" customHeight="1" thickTop="1" x14ac:dyDescent="0.2">
      <c r="A86" s="242" t="s">
        <v>125</v>
      </c>
      <c r="B86" s="253"/>
      <c r="C86" s="278">
        <f>SUM(E86:I87)</f>
        <v>29000000</v>
      </c>
      <c r="D86" s="198" t="s">
        <v>32</v>
      </c>
      <c r="E86" s="201"/>
      <c r="F86" s="204"/>
      <c r="G86" s="201"/>
      <c r="H86" s="204">
        <v>29000000</v>
      </c>
      <c r="I86" s="201"/>
      <c r="J86" s="158"/>
      <c r="L86" s="2"/>
      <c r="M86" s="116"/>
    </row>
    <row r="87" spans="1:13" s="31" customFormat="1" ht="13.9" customHeight="1" thickBot="1" x14ac:dyDescent="0.25">
      <c r="A87" s="243"/>
      <c r="B87" s="254"/>
      <c r="C87" s="279"/>
      <c r="D87" s="202" t="s">
        <v>53</v>
      </c>
      <c r="E87" s="201"/>
      <c r="F87" s="204"/>
      <c r="G87" s="201"/>
      <c r="H87" s="204"/>
      <c r="I87" s="201"/>
      <c r="J87" s="158"/>
    </row>
    <row r="88" spans="1:13" s="31" customFormat="1" ht="13.9" customHeight="1" thickTop="1" x14ac:dyDescent="0.2">
      <c r="A88" s="276" t="s">
        <v>122</v>
      </c>
      <c r="B88" s="253"/>
      <c r="C88" s="278">
        <f>SUM(E88:J89)</f>
        <v>14300000</v>
      </c>
      <c r="D88" s="198" t="s">
        <v>76</v>
      </c>
      <c r="E88" s="199"/>
      <c r="F88" s="156"/>
      <c r="G88" s="199">
        <v>6500000</v>
      </c>
      <c r="H88" s="156">
        <v>3300000</v>
      </c>
      <c r="I88" s="199">
        <v>3300000</v>
      </c>
      <c r="J88" s="157">
        <v>1200000</v>
      </c>
    </row>
    <row r="89" spans="1:13" s="31" customFormat="1" ht="13.9" customHeight="1" thickBot="1" x14ac:dyDescent="0.25">
      <c r="A89" s="277"/>
      <c r="B89" s="254"/>
      <c r="C89" s="279"/>
      <c r="D89" s="202"/>
      <c r="E89" s="203"/>
      <c r="F89" s="160"/>
      <c r="G89" s="203"/>
      <c r="H89" s="160"/>
      <c r="I89" s="203"/>
      <c r="J89" s="159"/>
    </row>
    <row r="90" spans="1:13" s="31" customFormat="1" ht="13.9" customHeight="1" thickTop="1" x14ac:dyDescent="0.2">
      <c r="A90" s="276" t="s">
        <v>126</v>
      </c>
      <c r="B90" s="253"/>
      <c r="C90" s="246">
        <f>SUM(E90:I91)</f>
        <v>1000000</v>
      </c>
      <c r="D90" s="198" t="s">
        <v>76</v>
      </c>
      <c r="E90" s="199"/>
      <c r="F90" s="156"/>
      <c r="G90" s="199">
        <v>0</v>
      </c>
      <c r="H90" s="156">
        <v>1000000</v>
      </c>
      <c r="I90" s="199"/>
      <c r="J90" s="157"/>
    </row>
    <row r="91" spans="1:13" s="31" customFormat="1" ht="13.9" customHeight="1" thickBot="1" x14ac:dyDescent="0.25">
      <c r="A91" s="277"/>
      <c r="B91" s="254"/>
      <c r="C91" s="247"/>
      <c r="D91" s="202"/>
      <c r="E91" s="203"/>
      <c r="F91" s="160"/>
      <c r="G91" s="203"/>
      <c r="H91" s="160"/>
      <c r="I91" s="203"/>
      <c r="J91" s="159"/>
    </row>
    <row r="92" spans="1:13" s="31" customFormat="1" ht="13.9" customHeight="1" thickTop="1" x14ac:dyDescent="0.2">
      <c r="A92" s="229" t="s">
        <v>123</v>
      </c>
      <c r="B92" s="231"/>
      <c r="C92" s="233">
        <f>SUM(E92:J93)</f>
        <v>7580000</v>
      </c>
      <c r="D92" s="55" t="s">
        <v>124</v>
      </c>
      <c r="E92" s="117"/>
      <c r="F92" s="116"/>
      <c r="G92" s="117">
        <v>7000000</v>
      </c>
      <c r="H92" s="116"/>
      <c r="I92" s="117"/>
      <c r="J92" s="118"/>
    </row>
    <row r="93" spans="1:13" s="31" customFormat="1" ht="13.9" customHeight="1" thickBot="1" x14ac:dyDescent="0.25">
      <c r="A93" s="230"/>
      <c r="B93" s="232"/>
      <c r="C93" s="234"/>
      <c r="D93" s="194" t="s">
        <v>53</v>
      </c>
      <c r="E93" s="121"/>
      <c r="F93" s="121"/>
      <c r="G93" s="121">
        <v>580000</v>
      </c>
      <c r="H93" s="121"/>
      <c r="I93" s="121"/>
      <c r="J93" s="122"/>
    </row>
    <row r="94" spans="1:13" s="32" customFormat="1" ht="13.9" customHeight="1" thickTop="1" x14ac:dyDescent="0.2">
      <c r="A94" s="229" t="s">
        <v>109</v>
      </c>
      <c r="B94" s="255"/>
      <c r="C94" s="233">
        <f>SUM(E94:J96)</f>
        <v>28200000</v>
      </c>
      <c r="D94" s="55" t="s">
        <v>76</v>
      </c>
      <c r="E94" s="117"/>
      <c r="F94" s="116"/>
      <c r="G94" s="117">
        <v>3000000</v>
      </c>
      <c r="H94" s="116">
        <v>10000000</v>
      </c>
      <c r="I94" s="117">
        <v>8700000</v>
      </c>
      <c r="J94" s="118"/>
    </row>
    <row r="95" spans="1:13" s="32" customFormat="1" ht="13.9" customHeight="1" x14ac:dyDescent="0.2">
      <c r="A95" s="236"/>
      <c r="B95" s="256"/>
      <c r="C95" s="248"/>
      <c r="D95" s="7" t="s">
        <v>124</v>
      </c>
      <c r="E95" s="127"/>
      <c r="F95" s="127"/>
      <c r="G95" s="127">
        <v>5000000</v>
      </c>
      <c r="H95" s="127"/>
      <c r="I95" s="127"/>
      <c r="J95" s="139"/>
    </row>
    <row r="96" spans="1:13" s="32" customFormat="1" ht="13.9" customHeight="1" thickBot="1" x14ac:dyDescent="0.25">
      <c r="A96" s="230"/>
      <c r="B96" s="232"/>
      <c r="C96" s="234"/>
      <c r="D96" s="191" t="s">
        <v>53</v>
      </c>
      <c r="E96" s="121"/>
      <c r="F96" s="192"/>
      <c r="G96" s="121">
        <v>200000</v>
      </c>
      <c r="H96" s="192">
        <v>1000000</v>
      </c>
      <c r="I96" s="121">
        <v>300000</v>
      </c>
      <c r="J96" s="213"/>
    </row>
    <row r="97" spans="1:10" s="31" customFormat="1" ht="13.9" customHeight="1" thickTop="1" x14ac:dyDescent="0.2">
      <c r="A97" s="229" t="s">
        <v>56</v>
      </c>
      <c r="B97" s="231"/>
      <c r="C97" s="258">
        <f>SUM(E97:I98)</f>
        <v>150000</v>
      </c>
      <c r="D97" s="55" t="s">
        <v>75</v>
      </c>
      <c r="E97" s="116">
        <v>150000</v>
      </c>
      <c r="F97" s="116"/>
      <c r="G97" s="116">
        <v>0</v>
      </c>
      <c r="H97" s="116">
        <v>0</v>
      </c>
      <c r="I97" s="116"/>
      <c r="J97" s="118"/>
    </row>
    <row r="98" spans="1:10" s="31" customFormat="1" ht="13.9" customHeight="1" thickBot="1" x14ac:dyDescent="0.25">
      <c r="A98" s="230"/>
      <c r="B98" s="232"/>
      <c r="C98" s="259"/>
      <c r="D98" s="194"/>
      <c r="E98" s="120"/>
      <c r="F98" s="120"/>
      <c r="G98" s="120"/>
      <c r="H98" s="120"/>
      <c r="I98" s="120"/>
      <c r="J98" s="122"/>
    </row>
    <row r="99" spans="1:10" s="31" customFormat="1" ht="13.9" customHeight="1" thickTop="1" x14ac:dyDescent="0.2">
      <c r="A99" s="235" t="s">
        <v>57</v>
      </c>
      <c r="B99" s="237"/>
      <c r="C99" s="233">
        <f>SUM(E99:I100)</f>
        <v>170000</v>
      </c>
      <c r="D99" s="55" t="s">
        <v>75</v>
      </c>
      <c r="E99" s="117"/>
      <c r="F99" s="116"/>
      <c r="G99" s="117">
        <v>170000</v>
      </c>
      <c r="H99" s="116"/>
      <c r="I99" s="117"/>
      <c r="J99" s="118"/>
    </row>
    <row r="100" spans="1:10" s="31" customFormat="1" ht="13.9" customHeight="1" thickBot="1" x14ac:dyDescent="0.25">
      <c r="A100" s="260"/>
      <c r="B100" s="257"/>
      <c r="C100" s="234"/>
      <c r="D100" s="194"/>
      <c r="E100" s="121"/>
      <c r="F100" s="120"/>
      <c r="G100" s="121"/>
      <c r="H100" s="120"/>
      <c r="I100" s="121"/>
      <c r="J100" s="122"/>
    </row>
    <row r="101" spans="1:10" s="31" customFormat="1" ht="13.9" customHeight="1" thickTop="1" x14ac:dyDescent="0.2">
      <c r="A101" s="229" t="s">
        <v>115</v>
      </c>
      <c r="B101" s="196"/>
      <c r="C101" s="280" t="s">
        <v>116</v>
      </c>
      <c r="D101" s="7" t="s">
        <v>75</v>
      </c>
      <c r="E101" s="127"/>
      <c r="F101" s="126"/>
      <c r="G101" s="127"/>
      <c r="H101" s="126"/>
      <c r="I101" s="127"/>
      <c r="J101" s="139"/>
    </row>
    <row r="102" spans="1:10" s="31" customFormat="1" ht="13.9" customHeight="1" thickBot="1" x14ac:dyDescent="0.25">
      <c r="A102" s="230"/>
      <c r="B102" s="196"/>
      <c r="C102" s="281"/>
      <c r="D102" s="7"/>
      <c r="E102" s="127"/>
      <c r="F102" s="126"/>
      <c r="G102" s="127"/>
      <c r="H102" s="126"/>
      <c r="I102" s="127"/>
      <c r="J102" s="139"/>
    </row>
    <row r="103" spans="1:10" s="31" customFormat="1" ht="13.9" customHeight="1" thickTop="1" x14ac:dyDescent="0.2">
      <c r="A103" s="235" t="s">
        <v>59</v>
      </c>
      <c r="B103" s="237"/>
      <c r="C103" s="233">
        <f>SUM(E103:I104)</f>
        <v>2200000</v>
      </c>
      <c r="D103" s="55" t="s">
        <v>60</v>
      </c>
      <c r="E103" s="116">
        <v>2200000</v>
      </c>
      <c r="F103" s="116"/>
      <c r="G103" s="116"/>
      <c r="H103" s="116"/>
      <c r="I103" s="116"/>
      <c r="J103" s="118"/>
    </row>
    <row r="104" spans="1:10" s="31" customFormat="1" ht="13.9" customHeight="1" thickBot="1" x14ac:dyDescent="0.25">
      <c r="A104" s="260"/>
      <c r="B104" s="257"/>
      <c r="C104" s="234"/>
      <c r="D104" s="194"/>
      <c r="E104" s="120"/>
      <c r="F104" s="120"/>
      <c r="G104" s="120"/>
      <c r="H104" s="120"/>
      <c r="I104" s="120"/>
      <c r="J104" s="122"/>
    </row>
    <row r="105" spans="1:10" s="31" customFormat="1" ht="13.9" customHeight="1" thickTop="1" x14ac:dyDescent="0.2">
      <c r="A105" s="229" t="s">
        <v>61</v>
      </c>
      <c r="B105" s="231"/>
      <c r="C105" s="233">
        <f>SUM(E105:I106)</f>
        <v>2000000</v>
      </c>
      <c r="D105" s="55" t="s">
        <v>83</v>
      </c>
      <c r="E105" s="117">
        <v>2000000</v>
      </c>
      <c r="F105" s="116"/>
      <c r="G105" s="117"/>
      <c r="H105" s="116"/>
      <c r="I105" s="117"/>
      <c r="J105" s="118"/>
    </row>
    <row r="106" spans="1:10" s="31" customFormat="1" ht="13.9" customHeight="1" thickBot="1" x14ac:dyDescent="0.25">
      <c r="A106" s="230"/>
      <c r="B106" s="232"/>
      <c r="C106" s="234"/>
      <c r="D106" s="194"/>
      <c r="E106" s="121"/>
      <c r="F106" s="121"/>
      <c r="G106" s="121"/>
      <c r="H106" s="121"/>
      <c r="I106" s="121"/>
      <c r="J106" s="122"/>
    </row>
    <row r="107" spans="1:10" s="31" customFormat="1" ht="13.9" customHeight="1" thickTop="1" x14ac:dyDescent="0.2">
      <c r="A107" s="229" t="s">
        <v>67</v>
      </c>
      <c r="B107" s="231"/>
      <c r="C107" s="233">
        <f>SUM(E107:I108)</f>
        <v>3800000</v>
      </c>
      <c r="D107" s="55" t="s">
        <v>60</v>
      </c>
      <c r="E107" s="117">
        <v>3800000</v>
      </c>
      <c r="F107" s="116"/>
      <c r="G107" s="117"/>
      <c r="H107" s="116"/>
      <c r="I107" s="117"/>
      <c r="J107" s="118"/>
    </row>
    <row r="108" spans="1:10" s="31" customFormat="1" ht="13.9" customHeight="1" thickBot="1" x14ac:dyDescent="0.25">
      <c r="A108" s="230"/>
      <c r="B108" s="232"/>
      <c r="C108" s="234"/>
      <c r="D108" s="194"/>
      <c r="E108" s="121"/>
      <c r="F108" s="121"/>
      <c r="G108" s="121"/>
      <c r="H108" s="121"/>
      <c r="I108" s="121"/>
      <c r="J108" s="122"/>
    </row>
    <row r="109" spans="1:10" s="31" customFormat="1" ht="13.9" customHeight="1" thickTop="1" x14ac:dyDescent="0.2">
      <c r="A109" s="229" t="s">
        <v>62</v>
      </c>
      <c r="B109" s="231"/>
      <c r="C109" s="233">
        <f>SUM(E109:I110)</f>
        <v>0</v>
      </c>
      <c r="D109" s="55" t="s">
        <v>63</v>
      </c>
      <c r="E109" s="117"/>
      <c r="F109" s="116"/>
      <c r="G109" s="117"/>
      <c r="H109" s="116"/>
      <c r="I109" s="117"/>
      <c r="J109" s="118"/>
    </row>
    <row r="110" spans="1:10" s="31" customFormat="1" ht="13.9" customHeight="1" thickBot="1" x14ac:dyDescent="0.25">
      <c r="A110" s="230"/>
      <c r="B110" s="232"/>
      <c r="C110" s="234"/>
      <c r="D110" s="194"/>
      <c r="E110" s="121"/>
      <c r="F110" s="121"/>
      <c r="G110" s="121"/>
      <c r="H110" s="121"/>
      <c r="I110" s="121"/>
      <c r="J110" s="122"/>
    </row>
    <row r="111" spans="1:10" s="31" customFormat="1" ht="13.9" customHeight="1" thickTop="1" x14ac:dyDescent="0.2">
      <c r="A111" s="229" t="s">
        <v>64</v>
      </c>
      <c r="B111" s="231"/>
      <c r="C111" s="233">
        <f>SUM(E111:I112)</f>
        <v>0</v>
      </c>
      <c r="D111" s="55" t="s">
        <v>63</v>
      </c>
      <c r="E111" s="117"/>
      <c r="F111" s="116"/>
      <c r="G111" s="117"/>
      <c r="H111" s="116"/>
      <c r="I111" s="117"/>
      <c r="J111" s="118"/>
    </row>
    <row r="112" spans="1:10" s="31" customFormat="1" ht="13.9" customHeight="1" thickBot="1" x14ac:dyDescent="0.25">
      <c r="A112" s="230"/>
      <c r="B112" s="232"/>
      <c r="C112" s="234"/>
      <c r="D112" s="194" t="s">
        <v>68</v>
      </c>
      <c r="E112" s="121"/>
      <c r="F112" s="121"/>
      <c r="G112" s="121"/>
      <c r="H112" s="121"/>
      <c r="I112" s="121"/>
      <c r="J112" s="122"/>
    </row>
    <row r="113" spans="1:11" s="31" customFormat="1" ht="13.9" customHeight="1" thickTop="1" x14ac:dyDescent="0.2">
      <c r="A113" s="229" t="s">
        <v>65</v>
      </c>
      <c r="B113" s="231"/>
      <c r="C113" s="233">
        <f>SUM(E113:I114)</f>
        <v>2100000</v>
      </c>
      <c r="D113" s="55" t="s">
        <v>63</v>
      </c>
      <c r="E113" s="117"/>
      <c r="F113" s="116">
        <v>2100000</v>
      </c>
      <c r="G113" s="117"/>
      <c r="H113" s="116"/>
      <c r="I113" s="117"/>
      <c r="J113" s="118"/>
    </row>
    <row r="114" spans="1:11" s="31" customFormat="1" ht="13.9" customHeight="1" thickBot="1" x14ac:dyDescent="0.25">
      <c r="A114" s="230"/>
      <c r="B114" s="232"/>
      <c r="C114" s="234"/>
      <c r="D114" s="194"/>
      <c r="E114" s="121"/>
      <c r="F114" s="121"/>
      <c r="G114" s="121"/>
      <c r="H114" s="121"/>
      <c r="I114" s="121"/>
      <c r="J114" s="122"/>
    </row>
    <row r="115" spans="1:11" s="31" customFormat="1" ht="13.9" customHeight="1" thickTop="1" x14ac:dyDescent="0.2">
      <c r="A115" s="229" t="s">
        <v>66</v>
      </c>
      <c r="B115" s="231"/>
      <c r="C115" s="233">
        <f>SUM(E115:I116)</f>
        <v>1600000</v>
      </c>
      <c r="D115" s="55" t="s">
        <v>63</v>
      </c>
      <c r="E115" s="117"/>
      <c r="F115" s="116">
        <v>800000</v>
      </c>
      <c r="G115" s="117"/>
      <c r="H115" s="116"/>
      <c r="I115" s="117">
        <v>800000</v>
      </c>
      <c r="J115" s="118"/>
      <c r="K115" s="32"/>
    </row>
    <row r="116" spans="1:11" s="31" customFormat="1" ht="13.9" customHeight="1" thickBot="1" x14ac:dyDescent="0.25">
      <c r="A116" s="230"/>
      <c r="B116" s="232"/>
      <c r="C116" s="234"/>
      <c r="D116" s="194"/>
      <c r="E116" s="121"/>
      <c r="F116" s="121"/>
      <c r="G116" s="121"/>
      <c r="H116" s="121"/>
      <c r="I116" s="121"/>
      <c r="J116" s="122"/>
      <c r="K116" s="32"/>
    </row>
    <row r="117" spans="1:11" s="31" customFormat="1" ht="13.9" customHeight="1" thickTop="1" x14ac:dyDescent="0.2">
      <c r="A117" s="249" t="s">
        <v>89</v>
      </c>
      <c r="B117" s="251"/>
      <c r="C117" s="233">
        <f>SUM(E117:I118)</f>
        <v>60000</v>
      </c>
      <c r="D117" s="171" t="s">
        <v>90</v>
      </c>
      <c r="E117" s="172"/>
      <c r="F117" s="173">
        <v>60000</v>
      </c>
      <c r="G117" s="172"/>
      <c r="H117" s="173"/>
      <c r="I117" s="172"/>
      <c r="J117" s="214"/>
      <c r="K117" s="32"/>
    </row>
    <row r="118" spans="1:11" s="31" customFormat="1" ht="13.9" customHeight="1" thickBot="1" x14ac:dyDescent="0.25">
      <c r="A118" s="250"/>
      <c r="B118" s="252"/>
      <c r="C118" s="234"/>
      <c r="D118" s="175"/>
      <c r="E118" s="176"/>
      <c r="F118" s="176"/>
      <c r="G118" s="176">
        <v>0</v>
      </c>
      <c r="H118" s="176">
        <v>0</v>
      </c>
      <c r="I118" s="176">
        <v>0</v>
      </c>
      <c r="J118" s="215">
        <v>0</v>
      </c>
      <c r="K118" s="32"/>
    </row>
    <row r="119" spans="1:11" s="31" customFormat="1" ht="13.9" customHeight="1" thickTop="1" x14ac:dyDescent="0.2">
      <c r="A119" s="249" t="s">
        <v>91</v>
      </c>
      <c r="B119" s="251"/>
      <c r="C119" s="233">
        <f>SUM(E119:I120)</f>
        <v>500000</v>
      </c>
      <c r="D119" s="171" t="s">
        <v>90</v>
      </c>
      <c r="E119" s="172"/>
      <c r="F119" s="179"/>
      <c r="G119" s="172"/>
      <c r="H119" s="179"/>
      <c r="I119" s="172"/>
      <c r="J119" s="174"/>
      <c r="K119" s="32"/>
    </row>
    <row r="120" spans="1:11" s="31" customFormat="1" ht="13.9" customHeight="1" thickBot="1" x14ac:dyDescent="0.25">
      <c r="A120" s="250"/>
      <c r="B120" s="252"/>
      <c r="C120" s="234"/>
      <c r="D120" s="175" t="s">
        <v>92</v>
      </c>
      <c r="E120" s="176"/>
      <c r="F120" s="178">
        <v>250000</v>
      </c>
      <c r="G120" s="176">
        <v>250000</v>
      </c>
      <c r="H120" s="178">
        <v>0</v>
      </c>
      <c r="I120" s="176">
        <v>0</v>
      </c>
      <c r="J120" s="177">
        <v>0</v>
      </c>
      <c r="K120" s="32"/>
    </row>
    <row r="121" spans="1:11" s="31" customFormat="1" ht="13.9" customHeight="1" thickTop="1" x14ac:dyDescent="0.2">
      <c r="A121" s="249" t="s">
        <v>93</v>
      </c>
      <c r="B121" s="251"/>
      <c r="C121" s="233">
        <f>SUM(E121:I122)</f>
        <v>75000</v>
      </c>
      <c r="D121" s="171" t="s">
        <v>90</v>
      </c>
      <c r="E121" s="173">
        <v>15000</v>
      </c>
      <c r="F121" s="173">
        <v>10000</v>
      </c>
      <c r="G121" s="173"/>
      <c r="H121" s="173"/>
      <c r="I121" s="173"/>
      <c r="J121" s="214"/>
    </row>
    <row r="122" spans="1:11" s="31" customFormat="1" ht="13.9" customHeight="1" thickBot="1" x14ac:dyDescent="0.25">
      <c r="A122" s="250"/>
      <c r="B122" s="252"/>
      <c r="C122" s="234"/>
      <c r="D122" s="175" t="s">
        <v>92</v>
      </c>
      <c r="E122" s="176"/>
      <c r="F122" s="178">
        <v>50000</v>
      </c>
      <c r="G122" s="176">
        <v>0</v>
      </c>
      <c r="H122" s="178">
        <v>0</v>
      </c>
      <c r="I122" s="176">
        <v>0</v>
      </c>
      <c r="J122" s="177">
        <v>0</v>
      </c>
    </row>
    <row r="123" spans="1:11" ht="13.15" customHeight="1" thickTop="1" x14ac:dyDescent="0.2">
      <c r="A123" s="229" t="s">
        <v>32</v>
      </c>
      <c r="B123" s="231"/>
      <c r="C123" s="233">
        <f>SUM(E123:I124)</f>
        <v>0</v>
      </c>
      <c r="D123" s="55" t="s">
        <v>79</v>
      </c>
      <c r="E123" s="129"/>
      <c r="F123" s="116"/>
      <c r="G123" s="129"/>
      <c r="H123" s="116"/>
      <c r="I123" s="129"/>
      <c r="J123" s="118"/>
    </row>
    <row r="124" spans="1:11" ht="13.5" thickBot="1" x14ac:dyDescent="0.25">
      <c r="A124" s="230"/>
      <c r="B124" s="232"/>
      <c r="C124" s="234"/>
      <c r="D124" s="194" t="s">
        <v>12</v>
      </c>
      <c r="E124" s="130"/>
      <c r="F124" s="121">
        <f>SUM((SUM(F123)/0.9323)-SUM(F123))</f>
        <v>0</v>
      </c>
      <c r="G124" s="130">
        <f>SUM((SUM(G123)/0.9323)-SUM(G123))</f>
        <v>0</v>
      </c>
      <c r="H124" s="121">
        <f>SUM((SUM(H123)/0.9323)-SUM(H123))</f>
        <v>0</v>
      </c>
      <c r="I124" s="130">
        <f>SUM((SUM(I123)/0.9323)-SUM(I123))</f>
        <v>0</v>
      </c>
      <c r="J124" s="122">
        <f>SUM((SUM(J123)/0.9323)-SUM(J123))</f>
        <v>0</v>
      </c>
    </row>
    <row r="125" spans="1:11" ht="13.5" hidden="1" outlineLevel="1" thickTop="1" x14ac:dyDescent="0.2">
      <c r="A125" s="195"/>
      <c r="B125" s="196"/>
      <c r="C125" s="7"/>
      <c r="D125" s="7"/>
      <c r="E125" s="127"/>
      <c r="F125" s="127"/>
      <c r="G125" s="127"/>
      <c r="H125" s="127"/>
      <c r="I125" s="127"/>
      <c r="J125" s="139"/>
    </row>
    <row r="126" spans="1:11" hidden="1" outlineLevel="1" x14ac:dyDescent="0.2">
      <c r="A126" s="265" t="s">
        <v>25</v>
      </c>
      <c r="B126" s="266"/>
      <c r="C126" s="266"/>
      <c r="D126" s="266"/>
      <c r="E126" s="197"/>
      <c r="F126" s="95"/>
      <c r="G126" s="197"/>
      <c r="H126" s="95"/>
      <c r="I126" s="197"/>
      <c r="J126" s="216"/>
    </row>
    <row r="127" spans="1:11" ht="12.75" hidden="1" customHeight="1" outlineLevel="1" x14ac:dyDescent="0.2">
      <c r="A127" s="20" t="s">
        <v>20</v>
      </c>
      <c r="B127" s="10"/>
      <c r="C127" s="58"/>
      <c r="D127" s="7" t="s">
        <v>7</v>
      </c>
      <c r="E127" s="36">
        <f t="shared" ref="E127:J128" si="12">SUMIF($D$7:$D$125,$D127,E$7:E$125)</f>
        <v>264811</v>
      </c>
      <c r="F127" s="36">
        <f t="shared" si="12"/>
        <v>317773</v>
      </c>
      <c r="G127" s="36">
        <f t="shared" si="12"/>
        <v>325000</v>
      </c>
      <c r="H127" s="36">
        <f t="shared" si="12"/>
        <v>330000</v>
      </c>
      <c r="I127" s="36">
        <f t="shared" si="12"/>
        <v>337000</v>
      </c>
      <c r="J127" s="217">
        <f t="shared" si="12"/>
        <v>345000</v>
      </c>
    </row>
    <row r="128" spans="1:11" s="5" customFormat="1" ht="12.75" hidden="1" customHeight="1" outlineLevel="1" x14ac:dyDescent="0.2">
      <c r="A128" s="20" t="s">
        <v>21</v>
      </c>
      <c r="B128" s="10"/>
      <c r="C128" s="58"/>
      <c r="D128" s="6" t="s">
        <v>5</v>
      </c>
      <c r="E128" s="36">
        <f t="shared" si="12"/>
        <v>8597570.8833000008</v>
      </c>
      <c r="F128" s="36">
        <f t="shared" si="12"/>
        <v>4975741.6307999995</v>
      </c>
      <c r="G128" s="36">
        <f t="shared" si="12"/>
        <v>2400000</v>
      </c>
      <c r="H128" s="36">
        <f t="shared" si="12"/>
        <v>2400000</v>
      </c>
      <c r="I128" s="36">
        <f t="shared" si="12"/>
        <v>3250000</v>
      </c>
      <c r="J128" s="217">
        <f t="shared" si="12"/>
        <v>3040000</v>
      </c>
    </row>
    <row r="129" spans="1:14" hidden="1" outlineLevel="1" collapsed="1" x14ac:dyDescent="0.2">
      <c r="A129" s="20"/>
      <c r="B129" s="10"/>
      <c r="C129" s="58"/>
      <c r="D129" s="14" t="s">
        <v>79</v>
      </c>
      <c r="E129" s="36"/>
      <c r="F129" s="36">
        <f t="shared" ref="F129:J130" si="13">SUMIF($D$7:$D$125,$D129,F$7:F$125)</f>
        <v>455687.03</v>
      </c>
      <c r="G129" s="36">
        <f t="shared" si="13"/>
        <v>0</v>
      </c>
      <c r="H129" s="36">
        <f t="shared" si="13"/>
        <v>0</v>
      </c>
      <c r="I129" s="36">
        <f t="shared" si="13"/>
        <v>0</v>
      </c>
      <c r="J129" s="217">
        <f t="shared" si="13"/>
        <v>0</v>
      </c>
    </row>
    <row r="130" spans="1:14" hidden="1" outlineLevel="1" x14ac:dyDescent="0.2">
      <c r="A130" s="20" t="s">
        <v>22</v>
      </c>
      <c r="B130" s="10"/>
      <c r="C130" s="58"/>
      <c r="D130" s="6" t="s">
        <v>6</v>
      </c>
      <c r="E130" s="36">
        <f>SUMIF($D$7:$D$125,$D130,E$7:E$125)</f>
        <v>606188</v>
      </c>
      <c r="F130" s="36">
        <f t="shared" si="13"/>
        <v>0</v>
      </c>
      <c r="G130" s="36">
        <f t="shared" si="13"/>
        <v>0</v>
      </c>
      <c r="H130" s="36">
        <f t="shared" si="13"/>
        <v>0</v>
      </c>
      <c r="I130" s="36">
        <f t="shared" si="13"/>
        <v>0</v>
      </c>
      <c r="J130" s="217">
        <f t="shared" si="13"/>
        <v>0</v>
      </c>
    </row>
    <row r="131" spans="1:14" ht="13.9" hidden="1" customHeight="1" outlineLevel="1" x14ac:dyDescent="0.2">
      <c r="A131" s="20" t="s">
        <v>24</v>
      </c>
      <c r="B131" s="10"/>
      <c r="C131" s="58"/>
      <c r="D131" s="6" t="s">
        <v>11</v>
      </c>
      <c r="E131" s="36">
        <f t="shared" ref="E131:J131" si="14">SUMIF($D$9:$D$125,$D131,E$9:E$125)</f>
        <v>82103</v>
      </c>
      <c r="F131" s="36">
        <f t="shared" si="14"/>
        <v>85616.62</v>
      </c>
      <c r="G131" s="36">
        <f t="shared" si="14"/>
        <v>86000</v>
      </c>
      <c r="H131" s="36">
        <f t="shared" si="14"/>
        <v>87000</v>
      </c>
      <c r="I131" s="36">
        <f t="shared" si="14"/>
        <v>88000</v>
      </c>
      <c r="J131" s="217">
        <f t="shared" si="14"/>
        <v>89000</v>
      </c>
    </row>
    <row r="132" spans="1:14" s="31" customFormat="1" ht="13.9" hidden="1" customHeight="1" outlineLevel="1" x14ac:dyDescent="0.2">
      <c r="A132" s="41" t="s">
        <v>23</v>
      </c>
      <c r="B132" s="42"/>
      <c r="C132" s="43"/>
      <c r="D132" s="43"/>
      <c r="E132" s="44">
        <f t="shared" ref="E132:H132" si="15">SUM(E127:E131)</f>
        <v>9550672.8833000008</v>
      </c>
      <c r="F132" s="44">
        <f t="shared" si="15"/>
        <v>5834818.2807999998</v>
      </c>
      <c r="G132" s="44">
        <f t="shared" si="15"/>
        <v>2811000</v>
      </c>
      <c r="H132" s="44">
        <f t="shared" si="15"/>
        <v>2817000</v>
      </c>
      <c r="I132" s="44">
        <f t="shared" ref="I132:J132" si="16">SUM(I127:I131)</f>
        <v>3675000</v>
      </c>
      <c r="J132" s="218">
        <f t="shared" si="16"/>
        <v>3474000</v>
      </c>
      <c r="L132" s="163"/>
      <c r="M132" s="163"/>
      <c r="N132" s="163"/>
    </row>
    <row r="133" spans="1:14" hidden="1" outlineLevel="1" x14ac:dyDescent="0.2">
      <c r="A133" s="21" t="s">
        <v>19</v>
      </c>
      <c r="B133" s="10"/>
      <c r="C133" s="58"/>
      <c r="D133" s="36"/>
      <c r="E133" s="36">
        <f t="shared" ref="E133:J133" si="17">SUM(SUMIF($D$7:$D$125,$D$23,E$7:E$125),SUMIF($D$7:$D$125,"=*city*",E$7:E$125))</f>
        <v>17786046.154150389</v>
      </c>
      <c r="F133" s="36">
        <f t="shared" si="17"/>
        <v>3922669.8711897028</v>
      </c>
      <c r="G133" s="36">
        <f t="shared" si="17"/>
        <v>12569123.887160785</v>
      </c>
      <c r="H133" s="36">
        <f t="shared" si="17"/>
        <v>14504559.583824949</v>
      </c>
      <c r="I133" s="36">
        <f t="shared" si="17"/>
        <v>15055971.790196288</v>
      </c>
      <c r="J133" s="217">
        <f t="shared" si="17"/>
        <v>1344070.3636168614</v>
      </c>
      <c r="K133" s="31"/>
      <c r="L133" s="153"/>
    </row>
    <row r="134" spans="1:14" ht="13.15" hidden="1" customHeight="1" outlineLevel="1" x14ac:dyDescent="0.2">
      <c r="A134" s="20" t="s">
        <v>18</v>
      </c>
      <c r="B134" s="10"/>
      <c r="C134" s="58"/>
      <c r="D134" s="10"/>
      <c r="E134" s="36">
        <f t="shared" ref="E134:J134" si="18">SUM(E135-SUM(E132,E133))</f>
        <v>14730894.950000003</v>
      </c>
      <c r="F134" s="36">
        <f t="shared" si="18"/>
        <v>72150550.000000015</v>
      </c>
      <c r="G134" s="36">
        <f t="shared" si="18"/>
        <v>72782506</v>
      </c>
      <c r="H134" s="36">
        <f>SUM(H135-SUM(H132,H133))</f>
        <v>118199999.99999999</v>
      </c>
      <c r="I134" s="36">
        <f t="shared" si="18"/>
        <v>2000000</v>
      </c>
      <c r="J134" s="217">
        <f t="shared" si="18"/>
        <v>0</v>
      </c>
      <c r="K134" s="31"/>
    </row>
    <row r="135" spans="1:14" s="5" customFormat="1" ht="13.15" hidden="1" customHeight="1" outlineLevel="1" thickBot="1" x14ac:dyDescent="0.25">
      <c r="A135" s="18" t="s">
        <v>13</v>
      </c>
      <c r="B135" s="19"/>
      <c r="C135" s="59">
        <f>SUM(C9:C125)</f>
        <v>369088849.76423895</v>
      </c>
      <c r="D135" s="39"/>
      <c r="E135" s="39">
        <f>SUM(E7:E125)</f>
        <v>42067613.987450391</v>
      </c>
      <c r="F135" s="39">
        <f>SUM(F9:F125)</f>
        <v>81908038.151989713</v>
      </c>
      <c r="G135" s="39">
        <f>SUM(G9:G125)</f>
        <v>88162629.887160793</v>
      </c>
      <c r="H135" s="39">
        <f>SUM(H9:H125)</f>
        <v>135521559.58382493</v>
      </c>
      <c r="I135" s="39">
        <f>SUM(I9:I125)</f>
        <v>20730971.790196288</v>
      </c>
      <c r="J135" s="219">
        <f>SUM(J9:J125)</f>
        <v>4818070.3636168614</v>
      </c>
      <c r="K135" s="31"/>
    </row>
    <row r="136" spans="1:14" s="5" customFormat="1" ht="13.9" hidden="1" customHeight="1" outlineLevel="1" thickTop="1" x14ac:dyDescent="0.2">
      <c r="A136" s="45"/>
      <c r="B136" s="46"/>
      <c r="C136" s="60"/>
      <c r="D136" s="47"/>
      <c r="E136" s="48"/>
      <c r="F136" s="48"/>
      <c r="G136" s="48"/>
      <c r="H136" s="48"/>
      <c r="I136" s="48"/>
      <c r="J136" s="220"/>
      <c r="K136" s="183"/>
    </row>
    <row r="137" spans="1:14" ht="14.45" hidden="1" customHeight="1" outlineLevel="1" thickBot="1" x14ac:dyDescent="0.25">
      <c r="A137" s="267" t="s">
        <v>34</v>
      </c>
      <c r="B137" s="268"/>
      <c r="C137" s="268"/>
      <c r="D137" s="268"/>
      <c r="E137" s="65"/>
      <c r="F137" s="135"/>
      <c r="G137" s="65"/>
      <c r="H137" s="135"/>
      <c r="I137" s="65"/>
      <c r="J137" s="221"/>
      <c r="K137" s="181"/>
    </row>
    <row r="138" spans="1:14" ht="13.9" hidden="1" customHeight="1" outlineLevel="1" thickTop="1" x14ac:dyDescent="0.2">
      <c r="A138" s="269" t="s">
        <v>16</v>
      </c>
      <c r="B138" s="270"/>
      <c r="C138" s="11"/>
      <c r="D138" s="11" t="s">
        <v>7</v>
      </c>
      <c r="E138" s="37"/>
      <c r="F138" s="128">
        <v>317773</v>
      </c>
      <c r="G138" s="37">
        <v>325000</v>
      </c>
      <c r="H138" s="128">
        <v>330000</v>
      </c>
      <c r="I138" s="37">
        <v>337000</v>
      </c>
      <c r="J138" s="222">
        <v>345000</v>
      </c>
      <c r="K138" s="163"/>
    </row>
    <row r="139" spans="1:14" s="31" customFormat="1" ht="13.9" hidden="1" customHeight="1" outlineLevel="1" x14ac:dyDescent="0.2">
      <c r="A139" s="12"/>
      <c r="B139" s="13"/>
      <c r="C139" s="14"/>
      <c r="D139" s="14" t="s">
        <v>5</v>
      </c>
      <c r="E139" s="38"/>
      <c r="F139" s="128">
        <v>2540946</v>
      </c>
      <c r="G139" s="38">
        <v>2600000</v>
      </c>
      <c r="H139" s="128">
        <v>2650000</v>
      </c>
      <c r="I139" s="38">
        <v>2750000</v>
      </c>
      <c r="J139" s="222">
        <v>2850000</v>
      </c>
      <c r="K139" s="32"/>
    </row>
    <row r="140" spans="1:14" ht="13.9" hidden="1" customHeight="1" outlineLevel="1" x14ac:dyDescent="0.2">
      <c r="A140" s="12"/>
      <c r="B140" s="13"/>
      <c r="C140" s="14"/>
      <c r="D140" s="14" t="s">
        <v>79</v>
      </c>
      <c r="E140" s="38"/>
      <c r="F140" s="128">
        <v>136454</v>
      </c>
      <c r="G140" s="38"/>
      <c r="H140" s="128"/>
      <c r="I140" s="38"/>
      <c r="J140" s="222"/>
      <c r="K140" s="131"/>
    </row>
    <row r="141" spans="1:14" ht="13.5" hidden="1" outlineLevel="1" thickBot="1" x14ac:dyDescent="0.25">
      <c r="A141" s="12"/>
      <c r="B141" s="13"/>
      <c r="C141" s="14"/>
      <c r="D141" s="14" t="s">
        <v>17</v>
      </c>
      <c r="E141" s="38"/>
      <c r="F141" s="128">
        <v>85616.62</v>
      </c>
      <c r="G141" s="38">
        <v>86000</v>
      </c>
      <c r="H141" s="128">
        <v>87000</v>
      </c>
      <c r="I141" s="38">
        <v>88000</v>
      </c>
      <c r="J141" s="222">
        <v>89000</v>
      </c>
      <c r="K141" s="161"/>
    </row>
    <row r="142" spans="1:14" s="31" customFormat="1" ht="14.25" hidden="1" outlineLevel="1" thickTop="1" thickBot="1" x14ac:dyDescent="0.25">
      <c r="A142" s="147" t="s">
        <v>80</v>
      </c>
      <c r="B142" s="23"/>
      <c r="C142" s="24"/>
      <c r="D142" s="24"/>
      <c r="E142" s="33">
        <f t="shared" ref="E142:J142" si="19">SUM(E138:E141)</f>
        <v>0</v>
      </c>
      <c r="F142" s="97">
        <f t="shared" si="19"/>
        <v>3080789.62</v>
      </c>
      <c r="G142" s="33">
        <f t="shared" si="19"/>
        <v>3011000</v>
      </c>
      <c r="H142" s="97">
        <f t="shared" si="19"/>
        <v>3067000</v>
      </c>
      <c r="I142" s="33">
        <f t="shared" si="19"/>
        <v>3175000</v>
      </c>
      <c r="J142" s="223">
        <f t="shared" si="19"/>
        <v>3284000</v>
      </c>
      <c r="K142" s="161"/>
    </row>
    <row r="143" spans="1:14" ht="13.5" hidden="1" outlineLevel="1" thickTop="1" x14ac:dyDescent="0.2">
      <c r="A143" s="49"/>
      <c r="B143" s="50"/>
      <c r="C143" s="8"/>
      <c r="D143" s="8"/>
      <c r="E143" s="35"/>
      <c r="F143" s="96"/>
      <c r="G143" s="35"/>
      <c r="H143" s="96"/>
      <c r="I143" s="35"/>
      <c r="J143" s="224"/>
      <c r="K143" s="31"/>
    </row>
    <row r="144" spans="1:14" ht="13.5" hidden="1" outlineLevel="1" thickBot="1" x14ac:dyDescent="0.25">
      <c r="A144" s="263" t="s">
        <v>51</v>
      </c>
      <c r="B144" s="264"/>
      <c r="C144" s="264"/>
      <c r="D144" s="264"/>
      <c r="E144" s="66"/>
      <c r="F144" s="98"/>
      <c r="G144" s="66"/>
      <c r="H144" s="98"/>
      <c r="I144" s="66"/>
      <c r="J144" s="225"/>
    </row>
    <row r="145" spans="1:12" ht="13.5" hidden="1" outlineLevel="1" thickTop="1" x14ac:dyDescent="0.2">
      <c r="A145" s="15"/>
      <c r="B145" s="16"/>
      <c r="C145" s="17"/>
      <c r="D145" s="17" t="s">
        <v>7</v>
      </c>
      <c r="E145" s="64"/>
      <c r="F145" s="99">
        <f t="shared" ref="F145:J147" si="20">SUM(F138-F127)</f>
        <v>0</v>
      </c>
      <c r="G145" s="64">
        <f t="shared" si="20"/>
        <v>0</v>
      </c>
      <c r="H145" s="99">
        <f t="shared" si="20"/>
        <v>0</v>
      </c>
      <c r="I145" s="64">
        <f t="shared" si="20"/>
        <v>0</v>
      </c>
      <c r="J145" s="226">
        <f t="shared" si="20"/>
        <v>0</v>
      </c>
    </row>
    <row r="146" spans="1:12" s="31" customFormat="1" hidden="1" outlineLevel="1" x14ac:dyDescent="0.2">
      <c r="A146" s="15"/>
      <c r="B146" s="16"/>
      <c r="C146" s="17"/>
      <c r="D146" s="17" t="s">
        <v>5</v>
      </c>
      <c r="E146" s="28"/>
      <c r="F146" s="100">
        <f t="shared" si="20"/>
        <v>-2434795.6307999995</v>
      </c>
      <c r="G146" s="28">
        <f t="shared" si="20"/>
        <v>200000</v>
      </c>
      <c r="H146" s="100">
        <f t="shared" si="20"/>
        <v>250000</v>
      </c>
      <c r="I146" s="28">
        <f t="shared" si="20"/>
        <v>-500000</v>
      </c>
      <c r="J146" s="227">
        <f t="shared" si="20"/>
        <v>-190000</v>
      </c>
      <c r="K146" s="1"/>
    </row>
    <row r="147" spans="1:12" hidden="1" outlineLevel="1" x14ac:dyDescent="0.2">
      <c r="A147" s="15"/>
      <c r="B147" s="16"/>
      <c r="C147" s="17"/>
      <c r="D147" s="17" t="s">
        <v>79</v>
      </c>
      <c r="E147" s="28"/>
      <c r="F147" s="100">
        <f t="shared" si="20"/>
        <v>-319233.03000000003</v>
      </c>
      <c r="G147" s="28">
        <f t="shared" si="20"/>
        <v>0</v>
      </c>
      <c r="H147" s="100">
        <f t="shared" si="20"/>
        <v>0</v>
      </c>
      <c r="I147" s="28">
        <f t="shared" si="20"/>
        <v>0</v>
      </c>
      <c r="J147" s="227">
        <f t="shared" si="20"/>
        <v>0</v>
      </c>
    </row>
    <row r="148" spans="1:12" ht="13.5" hidden="1" outlineLevel="1" thickBot="1" x14ac:dyDescent="0.25">
      <c r="A148" s="15"/>
      <c r="B148" s="16"/>
      <c r="C148" s="17"/>
      <c r="D148" s="17" t="s">
        <v>17</v>
      </c>
      <c r="E148" s="28"/>
      <c r="F148" s="100">
        <f>SUM(F141-F131)</f>
        <v>0</v>
      </c>
      <c r="G148" s="28">
        <f>SUM(G141-G131)</f>
        <v>0</v>
      </c>
      <c r="H148" s="100">
        <f>SUM(H141-H131)</f>
        <v>0</v>
      </c>
      <c r="I148" s="28">
        <f>SUM(I141-I131)</f>
        <v>0</v>
      </c>
      <c r="J148" s="227">
        <f>SUM(J141-J131)</f>
        <v>0</v>
      </c>
    </row>
    <row r="149" spans="1:12" ht="13.15" hidden="1" customHeight="1" outlineLevel="1" thickTop="1" thickBot="1" x14ac:dyDescent="0.25">
      <c r="A149" s="271" t="s">
        <v>26</v>
      </c>
      <c r="B149" s="272"/>
      <c r="C149" s="34"/>
      <c r="D149" s="34"/>
      <c r="E149" s="29">
        <f t="shared" ref="E149:J149" si="21">SUM(E145:E148)</f>
        <v>0</v>
      </c>
      <c r="F149" s="101">
        <f t="shared" si="21"/>
        <v>-2754028.6607999997</v>
      </c>
      <c r="G149" s="29">
        <f t="shared" si="21"/>
        <v>200000</v>
      </c>
      <c r="H149" s="101">
        <f t="shared" si="21"/>
        <v>250000</v>
      </c>
      <c r="I149" s="29">
        <f t="shared" si="21"/>
        <v>-500000</v>
      </c>
      <c r="J149" s="228">
        <f t="shared" si="21"/>
        <v>-190000</v>
      </c>
    </row>
    <row r="150" spans="1:12" ht="13.9" customHeight="1" collapsed="1" thickTop="1" thickBot="1" x14ac:dyDescent="0.25">
      <c r="A150" s="49"/>
      <c r="B150" s="50"/>
      <c r="C150" s="8"/>
      <c r="D150" s="8"/>
      <c r="E150" s="132"/>
      <c r="F150" s="102"/>
      <c r="G150" s="134"/>
      <c r="H150" s="164"/>
      <c r="I150" s="168"/>
      <c r="J150" s="168"/>
      <c r="K150" s="31"/>
    </row>
    <row r="151" spans="1:12" ht="14.45" customHeight="1" thickTop="1" thickBot="1" x14ac:dyDescent="0.25">
      <c r="A151" s="261" t="s">
        <v>14</v>
      </c>
      <c r="B151" s="262"/>
      <c r="C151" s="262"/>
      <c r="D151" s="262"/>
      <c r="E151" s="133"/>
      <c r="F151" s="103"/>
      <c r="G151" s="93"/>
      <c r="H151" s="165"/>
      <c r="I151" s="133"/>
      <c r="J151" s="133"/>
    </row>
    <row r="152" spans="1:12" ht="13.5" thickTop="1" x14ac:dyDescent="0.2">
      <c r="A152" s="27"/>
      <c r="B152" s="22" t="s">
        <v>7</v>
      </c>
      <c r="C152" s="22"/>
      <c r="D152" s="22" t="s">
        <v>7</v>
      </c>
      <c r="E152" s="150"/>
      <c r="F152" s="151">
        <f>SUM(F145)</f>
        <v>0</v>
      </c>
      <c r="G152" s="152">
        <f t="shared" ref="G152:J155" si="22">SUM(F152,G145)</f>
        <v>0</v>
      </c>
      <c r="H152" s="166">
        <f t="shared" si="22"/>
        <v>0</v>
      </c>
      <c r="I152" s="150">
        <f t="shared" si="22"/>
        <v>0</v>
      </c>
      <c r="J152" s="150">
        <f t="shared" si="22"/>
        <v>0</v>
      </c>
    </row>
    <row r="153" spans="1:12" x14ac:dyDescent="0.2">
      <c r="A153" s="27"/>
      <c r="B153" s="22" t="s">
        <v>5</v>
      </c>
      <c r="C153" s="22"/>
      <c r="D153" s="22" t="s">
        <v>5</v>
      </c>
      <c r="E153" s="169">
        <v>2612757</v>
      </c>
      <c r="F153" s="151">
        <f>SUM(E153,F146)</f>
        <v>177961.36920000054</v>
      </c>
      <c r="G153" s="152">
        <f t="shared" si="22"/>
        <v>377961.36920000054</v>
      </c>
      <c r="H153" s="166">
        <f t="shared" si="22"/>
        <v>627961.36920000054</v>
      </c>
      <c r="I153" s="150">
        <f t="shared" si="22"/>
        <v>127961.36920000054</v>
      </c>
      <c r="J153" s="150">
        <f t="shared" si="22"/>
        <v>-62038.630799999461</v>
      </c>
      <c r="L153" s="161"/>
    </row>
    <row r="154" spans="1:12" x14ac:dyDescent="0.2">
      <c r="A154" s="27"/>
      <c r="B154" s="22"/>
      <c r="C154" s="22"/>
      <c r="D154" s="22" t="s">
        <v>79</v>
      </c>
      <c r="E154" s="150">
        <v>455687</v>
      </c>
      <c r="F154" s="151">
        <f>SUM(E154,F147)</f>
        <v>136453.96999999997</v>
      </c>
      <c r="G154" s="152">
        <f t="shared" si="22"/>
        <v>136453.96999999997</v>
      </c>
      <c r="H154" s="166">
        <f t="shared" si="22"/>
        <v>136453.96999999997</v>
      </c>
      <c r="I154" s="150">
        <f t="shared" si="22"/>
        <v>136453.96999999997</v>
      </c>
      <c r="J154" s="150">
        <f t="shared" si="22"/>
        <v>136453.96999999997</v>
      </c>
    </row>
    <row r="155" spans="1:12" ht="13.5" thickBot="1" x14ac:dyDescent="0.25">
      <c r="A155" s="27"/>
      <c r="B155" s="22" t="s">
        <v>17</v>
      </c>
      <c r="C155" s="22"/>
      <c r="D155" s="22" t="s">
        <v>17</v>
      </c>
      <c r="E155" s="150">
        <v>0</v>
      </c>
      <c r="F155" s="151">
        <f>SUM(F148)</f>
        <v>0</v>
      </c>
      <c r="G155" s="152">
        <f t="shared" si="22"/>
        <v>0</v>
      </c>
      <c r="H155" s="166">
        <f t="shared" si="22"/>
        <v>0</v>
      </c>
      <c r="I155" s="150">
        <f t="shared" si="22"/>
        <v>0</v>
      </c>
      <c r="J155" s="150">
        <f t="shared" si="22"/>
        <v>0</v>
      </c>
    </row>
    <row r="156" spans="1:12" ht="14.25" thickTop="1" thickBot="1" x14ac:dyDescent="0.25">
      <c r="A156" s="25" t="s">
        <v>14</v>
      </c>
      <c r="B156" s="26"/>
      <c r="C156" s="56"/>
      <c r="D156" s="30"/>
      <c r="E156" s="53">
        <f>SUM(E152:E155)</f>
        <v>3068444</v>
      </c>
      <c r="F156" s="104">
        <f>SUM(F149,E156)</f>
        <v>314415.33920000028</v>
      </c>
      <c r="G156" s="94">
        <f>SUM(G149,F156)</f>
        <v>514415.33920000028</v>
      </c>
      <c r="H156" s="167">
        <f>SUM(H149,G156)</f>
        <v>764415.33920000028</v>
      </c>
      <c r="I156" s="53">
        <f>SUM(I149,H156)</f>
        <v>264415.33920000028</v>
      </c>
      <c r="J156" s="53">
        <f>SUM(J149,I156)</f>
        <v>74415.339200000279</v>
      </c>
    </row>
    <row r="157" spans="1:12" ht="14.25" hidden="1" outlineLevel="1" thickTop="1" thickBot="1" x14ac:dyDescent="0.25">
      <c r="A157" s="51"/>
      <c r="B157" s="52"/>
      <c r="C157" s="56"/>
      <c r="D157" s="30"/>
      <c r="E157" s="53">
        <f t="shared" ref="E157:J157" si="23">SUM(E152:E155)</f>
        <v>3068444</v>
      </c>
      <c r="F157" s="104">
        <f t="shared" si="23"/>
        <v>314415.33920000051</v>
      </c>
      <c r="G157" s="94">
        <f t="shared" si="23"/>
        <v>514415.33920000051</v>
      </c>
      <c r="H157" s="167">
        <f t="shared" si="23"/>
        <v>764415.33920000051</v>
      </c>
      <c r="I157" s="53">
        <f t="shared" si="23"/>
        <v>264415.33920000051</v>
      </c>
      <c r="J157" s="53">
        <f t="shared" si="23"/>
        <v>74415.339200000511</v>
      </c>
    </row>
    <row r="158" spans="1:12" ht="13.5" hidden="1" outlineLevel="1" thickTop="1" x14ac:dyDescent="0.2">
      <c r="E158" s="131"/>
    </row>
    <row r="159" spans="1:12" hidden="1" outlineLevel="1" x14ac:dyDescent="0.2">
      <c r="D159" s="1" t="s">
        <v>101</v>
      </c>
      <c r="E159" s="131">
        <v>864956</v>
      </c>
    </row>
    <row r="160" spans="1:12" hidden="1" outlineLevel="1" x14ac:dyDescent="0.2">
      <c r="D160" s="1" t="s">
        <v>100</v>
      </c>
      <c r="E160" s="131">
        <v>153088</v>
      </c>
    </row>
    <row r="161" spans="1:10" ht="13.5" collapsed="1" thickTop="1" x14ac:dyDescent="0.2">
      <c r="E161" s="131"/>
    </row>
    <row r="162" spans="1:10" x14ac:dyDescent="0.2">
      <c r="A162" s="9" t="s">
        <v>81</v>
      </c>
      <c r="E162" s="131"/>
    </row>
    <row r="163" spans="1:10" x14ac:dyDescent="0.2">
      <c r="E163" s="131"/>
    </row>
    <row r="164" spans="1:10" x14ac:dyDescent="0.2">
      <c r="E164" s="131"/>
    </row>
    <row r="165" spans="1:10" x14ac:dyDescent="0.2">
      <c r="E165" s="131"/>
    </row>
    <row r="166" spans="1:10" x14ac:dyDescent="0.2">
      <c r="F166" s="1"/>
      <c r="G166" s="31"/>
      <c r="H166" s="2"/>
      <c r="J166" s="1"/>
    </row>
    <row r="167" spans="1:10" x14ac:dyDescent="0.2">
      <c r="F167" s="1"/>
      <c r="G167" s="31"/>
      <c r="H167" s="2"/>
      <c r="J167" s="1"/>
    </row>
    <row r="168" spans="1:10" x14ac:dyDescent="0.2">
      <c r="F168" s="1"/>
      <c r="G168" s="31"/>
      <c r="H168" s="2"/>
      <c r="J168" s="1"/>
    </row>
    <row r="169" spans="1:10" x14ac:dyDescent="0.2">
      <c r="F169" s="1"/>
      <c r="G169" s="31"/>
      <c r="H169" s="2"/>
      <c r="J169" s="1"/>
    </row>
    <row r="170" spans="1:10" x14ac:dyDescent="0.2">
      <c r="F170" s="1"/>
      <c r="G170" s="31"/>
      <c r="H170" s="2"/>
      <c r="J170" s="1"/>
    </row>
    <row r="171" spans="1:10" x14ac:dyDescent="0.2">
      <c r="F171" s="1"/>
      <c r="G171" s="31"/>
      <c r="H171" s="2"/>
      <c r="J171" s="1"/>
    </row>
    <row r="172" spans="1:10" x14ac:dyDescent="0.2">
      <c r="A172" s="1"/>
      <c r="C172" s="1"/>
      <c r="E172" s="1"/>
      <c r="F172" s="1"/>
      <c r="H172" s="1"/>
      <c r="I172" s="1"/>
      <c r="J172" s="31"/>
    </row>
    <row r="173" spans="1:10" x14ac:dyDescent="0.2">
      <c r="A173" s="1"/>
      <c r="C173" s="1"/>
      <c r="E173" s="1"/>
      <c r="F173" s="1"/>
      <c r="H173" s="1"/>
      <c r="I173" s="1"/>
      <c r="J173" s="31"/>
    </row>
    <row r="174" spans="1:10" x14ac:dyDescent="0.2">
      <c r="A174" s="1"/>
      <c r="C174" s="1"/>
      <c r="E174" s="1"/>
      <c r="F174" s="1"/>
      <c r="H174" s="1"/>
      <c r="I174" s="1"/>
      <c r="J174" s="31"/>
    </row>
    <row r="175" spans="1:10" x14ac:dyDescent="0.2">
      <c r="A175" s="1"/>
      <c r="C175" s="1"/>
      <c r="E175" s="1"/>
      <c r="F175" s="1"/>
      <c r="H175" s="1"/>
      <c r="I175" s="1"/>
      <c r="J175" s="31"/>
    </row>
    <row r="176" spans="1:10" x14ac:dyDescent="0.2">
      <c r="A176" s="1"/>
      <c r="C176" s="1"/>
      <c r="E176" s="1"/>
      <c r="F176" s="1"/>
      <c r="H176" s="1"/>
      <c r="I176" s="1"/>
      <c r="J176" s="31"/>
    </row>
    <row r="177" spans="1:10" x14ac:dyDescent="0.2">
      <c r="A177" s="1"/>
      <c r="C177" s="1"/>
      <c r="E177" s="1"/>
      <c r="F177" s="1"/>
      <c r="H177" s="1"/>
      <c r="I177" s="1"/>
      <c r="J177" s="31"/>
    </row>
    <row r="178" spans="1:10" x14ac:dyDescent="0.2">
      <c r="A178" s="1"/>
      <c r="C178" s="1"/>
      <c r="E178" s="1"/>
      <c r="F178" s="1"/>
      <c r="H178" s="1"/>
      <c r="I178" s="1"/>
      <c r="J178" s="31"/>
    </row>
    <row r="179" spans="1:10" x14ac:dyDescent="0.2">
      <c r="A179" s="1"/>
      <c r="C179" s="1"/>
      <c r="E179" s="1"/>
      <c r="F179" s="1"/>
      <c r="H179" s="1"/>
      <c r="I179" s="1"/>
      <c r="J179" s="31"/>
    </row>
    <row r="180" spans="1:10" x14ac:dyDescent="0.2">
      <c r="A180" s="1"/>
      <c r="C180" s="1"/>
      <c r="E180" s="1"/>
      <c r="F180" s="1"/>
      <c r="H180" s="1"/>
      <c r="I180" s="1"/>
      <c r="J180" s="31"/>
    </row>
    <row r="181" spans="1:10" x14ac:dyDescent="0.2">
      <c r="A181" s="1"/>
      <c r="C181" s="1"/>
      <c r="E181" s="1"/>
      <c r="F181" s="1"/>
      <c r="H181" s="1"/>
      <c r="I181" s="1"/>
      <c r="J181" s="31"/>
    </row>
    <row r="182" spans="1:10" x14ac:dyDescent="0.2">
      <c r="A182" s="1"/>
      <c r="C182" s="1"/>
      <c r="E182" s="1"/>
      <c r="F182" s="1"/>
      <c r="H182" s="1"/>
      <c r="I182" s="1"/>
      <c r="J182" s="31"/>
    </row>
    <row r="183" spans="1:10" x14ac:dyDescent="0.2">
      <c r="A183" s="1"/>
      <c r="C183" s="1"/>
      <c r="E183" s="1"/>
      <c r="F183" s="1"/>
      <c r="H183" s="1"/>
      <c r="I183" s="1"/>
      <c r="J183" s="31"/>
    </row>
    <row r="184" spans="1:10" x14ac:dyDescent="0.2">
      <c r="A184" s="1"/>
      <c r="C184" s="1"/>
      <c r="E184" s="1"/>
      <c r="F184" s="1"/>
      <c r="H184" s="1"/>
      <c r="I184" s="1"/>
      <c r="J184" s="31"/>
    </row>
    <row r="185" spans="1:10" x14ac:dyDescent="0.2">
      <c r="A185" s="1"/>
      <c r="C185" s="1"/>
      <c r="E185" s="1"/>
      <c r="F185" s="1"/>
      <c r="H185" s="1"/>
      <c r="I185" s="1"/>
      <c r="J185" s="31"/>
    </row>
  </sheetData>
  <mergeCells count="155">
    <mergeCell ref="A3:J3"/>
    <mergeCell ref="A4:J4"/>
    <mergeCell ref="A50:A51"/>
    <mergeCell ref="B50:B51"/>
    <mergeCell ref="C50:C51"/>
    <mergeCell ref="A12:A13"/>
    <mergeCell ref="B12:B13"/>
    <mergeCell ref="C12:C13"/>
    <mergeCell ref="B9:B11"/>
    <mergeCell ref="C9:C11"/>
    <mergeCell ref="A7:A8"/>
    <mergeCell ref="B7:B8"/>
    <mergeCell ref="C7:C8"/>
    <mergeCell ref="A9:A11"/>
    <mergeCell ref="B18:B19"/>
    <mergeCell ref="C18:C19"/>
    <mergeCell ref="A38:A39"/>
    <mergeCell ref="A40:A41"/>
    <mergeCell ref="B40:B41"/>
    <mergeCell ref="C40:C41"/>
    <mergeCell ref="A14:A15"/>
    <mergeCell ref="A20:A24"/>
    <mergeCell ref="B38:B39"/>
    <mergeCell ref="C38:C39"/>
    <mergeCell ref="C33:C35"/>
    <mergeCell ref="A33:A35"/>
    <mergeCell ref="B33:B35"/>
    <mergeCell ref="A16:A17"/>
    <mergeCell ref="C16:C17"/>
    <mergeCell ref="B16:B17"/>
    <mergeCell ref="K52:K55"/>
    <mergeCell ref="B42:B43"/>
    <mergeCell ref="C42:C43"/>
    <mergeCell ref="A44:A45"/>
    <mergeCell ref="B44:B45"/>
    <mergeCell ref="C44:C45"/>
    <mergeCell ref="B20:B24"/>
    <mergeCell ref="C20:C24"/>
    <mergeCell ref="A25:A32"/>
    <mergeCell ref="B25:B32"/>
    <mergeCell ref="A18:A19"/>
    <mergeCell ref="A36:A37"/>
    <mergeCell ref="B36:B37"/>
    <mergeCell ref="C36:C37"/>
    <mergeCell ref="C25:C32"/>
    <mergeCell ref="B121:B122"/>
    <mergeCell ref="C121:C122"/>
    <mergeCell ref="A109:A110"/>
    <mergeCell ref="C103:C104"/>
    <mergeCell ref="B109:B110"/>
    <mergeCell ref="C109:C110"/>
    <mergeCell ref="A111:A112"/>
    <mergeCell ref="B99:B100"/>
    <mergeCell ref="A86:A87"/>
    <mergeCell ref="A90:A91"/>
    <mergeCell ref="A99:A100"/>
    <mergeCell ref="B97:B98"/>
    <mergeCell ref="C97:C98"/>
    <mergeCell ref="A97:A98"/>
    <mergeCell ref="C99:C100"/>
    <mergeCell ref="A101:A102"/>
    <mergeCell ref="C101:C102"/>
    <mergeCell ref="A151:D151"/>
    <mergeCell ref="A144:D144"/>
    <mergeCell ref="A126:D126"/>
    <mergeCell ref="A137:D137"/>
    <mergeCell ref="A138:B138"/>
    <mergeCell ref="B82:B83"/>
    <mergeCell ref="A149:B149"/>
    <mergeCell ref="A107:A108"/>
    <mergeCell ref="B107:B108"/>
    <mergeCell ref="C107:C108"/>
    <mergeCell ref="A113:A114"/>
    <mergeCell ref="B113:B114"/>
    <mergeCell ref="A88:A89"/>
    <mergeCell ref="B88:B89"/>
    <mergeCell ref="C88:C89"/>
    <mergeCell ref="B86:B87"/>
    <mergeCell ref="C86:C87"/>
    <mergeCell ref="B111:B112"/>
    <mergeCell ref="C111:C112"/>
    <mergeCell ref="A103:A104"/>
    <mergeCell ref="B103:B104"/>
    <mergeCell ref="C94:C96"/>
    <mergeCell ref="C119:C120"/>
    <mergeCell ref="A121:A122"/>
    <mergeCell ref="B14:B15"/>
    <mergeCell ref="C14:C15"/>
    <mergeCell ref="C115:C116"/>
    <mergeCell ref="A105:A106"/>
    <mergeCell ref="B105:B106"/>
    <mergeCell ref="C105:C106"/>
    <mergeCell ref="B80:B81"/>
    <mergeCell ref="A84:A85"/>
    <mergeCell ref="B84:B85"/>
    <mergeCell ref="C84:C85"/>
    <mergeCell ref="A82:A83"/>
    <mergeCell ref="B78:B79"/>
    <mergeCell ref="C78:C79"/>
    <mergeCell ref="A80:A81"/>
    <mergeCell ref="C82:C83"/>
    <mergeCell ref="A78:A79"/>
    <mergeCell ref="A67:A68"/>
    <mergeCell ref="B67:B68"/>
    <mergeCell ref="C67:C68"/>
    <mergeCell ref="A42:A43"/>
    <mergeCell ref="C69:C72"/>
    <mergeCell ref="A65:A66"/>
    <mergeCell ref="A75:A77"/>
    <mergeCell ref="B75:B77"/>
    <mergeCell ref="A123:A124"/>
    <mergeCell ref="B123:B124"/>
    <mergeCell ref="C123:C124"/>
    <mergeCell ref="A73:A74"/>
    <mergeCell ref="B73:B74"/>
    <mergeCell ref="C73:C74"/>
    <mergeCell ref="A60:A62"/>
    <mergeCell ref="B60:B62"/>
    <mergeCell ref="C60:C62"/>
    <mergeCell ref="A117:A118"/>
    <mergeCell ref="B117:B118"/>
    <mergeCell ref="C117:C118"/>
    <mergeCell ref="A119:A120"/>
    <mergeCell ref="B119:B120"/>
    <mergeCell ref="C80:C81"/>
    <mergeCell ref="B90:B91"/>
    <mergeCell ref="C90:C91"/>
    <mergeCell ref="C65:C66"/>
    <mergeCell ref="A63:A64"/>
    <mergeCell ref="B63:B64"/>
    <mergeCell ref="C63:C64"/>
    <mergeCell ref="A94:A96"/>
    <mergeCell ref="B94:B96"/>
    <mergeCell ref="C75:C77"/>
    <mergeCell ref="A92:A93"/>
    <mergeCell ref="B92:B93"/>
    <mergeCell ref="C92:C93"/>
    <mergeCell ref="C113:C114"/>
    <mergeCell ref="A115:A116"/>
    <mergeCell ref="B115:B116"/>
    <mergeCell ref="A69:A72"/>
    <mergeCell ref="B46:B47"/>
    <mergeCell ref="B69:B72"/>
    <mergeCell ref="B52:B55"/>
    <mergeCell ref="C52:C55"/>
    <mergeCell ref="A52:A55"/>
    <mergeCell ref="C46:C47"/>
    <mergeCell ref="A46:A47"/>
    <mergeCell ref="A48:A49"/>
    <mergeCell ref="B48:B49"/>
    <mergeCell ref="C48:C49"/>
    <mergeCell ref="A56:A59"/>
    <mergeCell ref="B56:B59"/>
    <mergeCell ref="C56:C59"/>
    <mergeCell ref="B65:B66"/>
  </mergeCells>
  <phoneticPr fontId="20" type="noConversion"/>
  <printOptions horizontalCentered="1"/>
  <pageMargins left="0.25" right="0.25" top="0.25" bottom="0.25" header="0" footer="0"/>
  <pageSetup paperSize="17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9"/>
  <sheetViews>
    <sheetView zoomScale="140" zoomScaleNormal="140" workbookViewId="0">
      <selection activeCell="G9" sqref="G9"/>
    </sheetView>
  </sheetViews>
  <sheetFormatPr defaultColWidth="8.85546875" defaultRowHeight="15" x14ac:dyDescent="0.25"/>
  <cols>
    <col min="1" max="1" width="18.7109375" style="67" customWidth="1"/>
    <col min="2" max="2" width="14.42578125" style="67" bestFit="1" customWidth="1"/>
    <col min="3" max="3" width="11.28515625" style="67" customWidth="1"/>
    <col min="4" max="5" width="11.140625" style="67" customWidth="1"/>
    <col min="6" max="6" width="11.7109375" style="67" customWidth="1"/>
    <col min="7" max="11" width="13.28515625" style="67" bestFit="1" customWidth="1"/>
    <col min="12" max="12" width="10.28515625" style="67" bestFit="1" customWidth="1"/>
    <col min="13" max="16384" width="8.85546875" style="67"/>
  </cols>
  <sheetData>
    <row r="1" spans="1:14" x14ac:dyDescent="0.25">
      <c r="C1" s="148">
        <v>2013</v>
      </c>
      <c r="D1" s="148">
        <v>2014</v>
      </c>
      <c r="E1" s="148">
        <v>2015</v>
      </c>
      <c r="F1" s="148">
        <v>2016</v>
      </c>
      <c r="G1" s="148">
        <v>2017</v>
      </c>
      <c r="H1" s="148">
        <v>2018</v>
      </c>
      <c r="I1" s="148">
        <v>2019</v>
      </c>
      <c r="J1" s="148">
        <v>2020</v>
      </c>
      <c r="K1" s="148">
        <v>2021</v>
      </c>
      <c r="L1" s="148">
        <v>2022</v>
      </c>
    </row>
    <row r="2" spans="1:14" x14ac:dyDescent="0.25">
      <c r="A2" s="88"/>
      <c r="B2" s="88" t="s">
        <v>14</v>
      </c>
      <c r="C2" s="87">
        <f t="shared" ref="C2:K2" si="0">SUM(C14)</f>
        <v>72817.86</v>
      </c>
      <c r="D2" s="87">
        <f t="shared" si="0"/>
        <v>186527.18</v>
      </c>
      <c r="E2" s="87">
        <f t="shared" si="0"/>
        <v>288397.18</v>
      </c>
      <c r="F2" s="87">
        <f t="shared" si="0"/>
        <v>171437.18</v>
      </c>
      <c r="G2" s="87">
        <f t="shared" si="0"/>
        <v>74388.179999999993</v>
      </c>
      <c r="H2" s="87">
        <f t="shared" si="0"/>
        <v>180506.96</v>
      </c>
      <c r="I2" s="87">
        <f t="shared" si="0"/>
        <v>-4.0000000008149073E-2</v>
      </c>
      <c r="J2" s="87">
        <f t="shared" si="0"/>
        <v>82306.959999999992</v>
      </c>
      <c r="K2" s="87">
        <f t="shared" si="0"/>
        <v>1212.9599999999919</v>
      </c>
      <c r="L2" s="87">
        <f t="shared" ref="L2" si="1">SUM(L14)</f>
        <v>234672.96</v>
      </c>
    </row>
    <row r="3" spans="1:14" ht="25.15" customHeight="1" x14ac:dyDescent="0.4">
      <c r="A3" s="295" t="s">
        <v>43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7"/>
      <c r="M3" s="86"/>
      <c r="N3" s="86"/>
    </row>
    <row r="4" spans="1:14" ht="25.15" customHeight="1" x14ac:dyDescent="0.4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300"/>
      <c r="M4" s="85"/>
      <c r="N4" s="85"/>
    </row>
    <row r="5" spans="1:14" ht="44.45" customHeight="1" thickBot="1" x14ac:dyDescent="0.3">
      <c r="A5" s="3" t="s">
        <v>0</v>
      </c>
      <c r="B5" s="4" t="s">
        <v>1</v>
      </c>
      <c r="C5" s="62">
        <v>2013</v>
      </c>
      <c r="D5" s="62">
        <v>2014</v>
      </c>
      <c r="E5" s="62">
        <v>2015</v>
      </c>
      <c r="F5" s="84">
        <v>2016</v>
      </c>
      <c r="G5" s="84">
        <v>2017</v>
      </c>
      <c r="H5" s="84">
        <v>2018</v>
      </c>
      <c r="I5" s="84">
        <v>2019</v>
      </c>
      <c r="J5" s="84">
        <v>2020</v>
      </c>
      <c r="K5" s="54">
        <v>2021</v>
      </c>
      <c r="L5" s="54">
        <v>2022</v>
      </c>
    </row>
    <row r="6" spans="1:14" ht="15.75" thickTop="1" x14ac:dyDescent="0.25">
      <c r="A6" s="83"/>
      <c r="B6" s="82"/>
      <c r="C6" s="106"/>
      <c r="D6" s="106"/>
      <c r="E6" s="106"/>
      <c r="F6" s="106"/>
      <c r="G6" s="106"/>
      <c r="H6" s="106"/>
      <c r="I6" s="106"/>
      <c r="J6" s="106"/>
      <c r="K6" s="107"/>
      <c r="L6" s="111"/>
    </row>
    <row r="7" spans="1:14" ht="60" x14ac:dyDescent="0.25">
      <c r="A7" s="81" t="s">
        <v>28</v>
      </c>
      <c r="B7" s="80">
        <v>8575</v>
      </c>
      <c r="C7" s="79"/>
      <c r="D7" s="79"/>
      <c r="E7" s="79"/>
      <c r="F7" s="79">
        <v>223752</v>
      </c>
      <c r="G7" s="79"/>
      <c r="H7" s="79"/>
      <c r="I7" s="79"/>
      <c r="J7" s="79"/>
      <c r="K7" s="108"/>
      <c r="L7" s="112"/>
    </row>
    <row r="8" spans="1:14" ht="45" x14ac:dyDescent="0.25">
      <c r="A8" s="89" t="s">
        <v>42</v>
      </c>
      <c r="B8" s="80">
        <v>16036</v>
      </c>
      <c r="C8" s="79"/>
      <c r="D8" s="79"/>
      <c r="E8" s="79"/>
      <c r="F8" s="79"/>
      <c r="G8" s="79">
        <v>200000</v>
      </c>
      <c r="H8" s="79"/>
      <c r="I8" s="79"/>
      <c r="J8" s="79"/>
      <c r="K8" s="108"/>
      <c r="L8" s="112"/>
    </row>
    <row r="9" spans="1:14" ht="30" x14ac:dyDescent="0.25">
      <c r="A9" s="146" t="s">
        <v>78</v>
      </c>
      <c r="B9" s="80">
        <v>16646</v>
      </c>
      <c r="C9" s="77"/>
      <c r="D9" s="77"/>
      <c r="E9" s="77"/>
      <c r="F9" s="77"/>
      <c r="G9" s="77"/>
      <c r="H9" s="77"/>
      <c r="I9" s="77">
        <v>287721</v>
      </c>
      <c r="J9" s="77"/>
      <c r="K9" s="109"/>
      <c r="L9" s="145"/>
    </row>
    <row r="10" spans="1:14" x14ac:dyDescent="0.25">
      <c r="A10" s="146" t="s">
        <v>87</v>
      </c>
      <c r="B10" s="162">
        <v>19014</v>
      </c>
      <c r="C10" s="77"/>
      <c r="D10" s="77"/>
      <c r="E10" s="77"/>
      <c r="F10" s="77"/>
      <c r="G10" s="77"/>
      <c r="H10" s="77"/>
      <c r="I10" s="77"/>
      <c r="J10" s="77">
        <v>25000</v>
      </c>
      <c r="K10" s="109"/>
      <c r="L10" s="145"/>
    </row>
    <row r="11" spans="1:14" ht="45.75" thickBot="1" x14ac:dyDescent="0.3">
      <c r="A11" s="146" t="s">
        <v>88</v>
      </c>
      <c r="B11" s="78">
        <v>16707</v>
      </c>
      <c r="C11" s="77"/>
      <c r="D11" s="77"/>
      <c r="E11" s="77"/>
      <c r="F11" s="77"/>
      <c r="G11" s="77"/>
      <c r="H11" s="77"/>
      <c r="I11" s="77"/>
      <c r="J11" s="77"/>
      <c r="K11" s="109">
        <v>190000</v>
      </c>
      <c r="L11" s="113"/>
    </row>
    <row r="12" spans="1:14" ht="16.5" thickTop="1" thickBot="1" x14ac:dyDescent="0.3">
      <c r="A12" s="76" t="s">
        <v>39</v>
      </c>
      <c r="B12" s="75"/>
      <c r="C12" s="74">
        <v>72817.86</v>
      </c>
      <c r="D12" s="74">
        <v>113709.32</v>
      </c>
      <c r="E12" s="74">
        <v>101870</v>
      </c>
      <c r="F12" s="74">
        <v>106792</v>
      </c>
      <c r="G12" s="74">
        <v>102951</v>
      </c>
      <c r="H12" s="74">
        <v>106118.78</v>
      </c>
      <c r="I12" s="74">
        <v>107214</v>
      </c>
      <c r="J12" s="74">
        <v>107307</v>
      </c>
      <c r="K12" s="74">
        <v>108906</v>
      </c>
      <c r="L12" s="105">
        <v>233460</v>
      </c>
    </row>
    <row r="13" spans="1:14" ht="16.5" thickTop="1" thickBot="1" x14ac:dyDescent="0.3">
      <c r="A13" s="73" t="s">
        <v>38</v>
      </c>
      <c r="B13" s="72"/>
      <c r="C13" s="71"/>
      <c r="D13" s="71"/>
      <c r="E13" s="71"/>
      <c r="F13" s="71">
        <f t="shared" ref="F13:K13" si="2">SUM(F6:F11)</f>
        <v>223752</v>
      </c>
      <c r="G13" s="71">
        <f t="shared" si="2"/>
        <v>200000</v>
      </c>
      <c r="H13" s="71">
        <f t="shared" si="2"/>
        <v>0</v>
      </c>
      <c r="I13" s="71">
        <f t="shared" si="2"/>
        <v>287721</v>
      </c>
      <c r="J13" s="71">
        <f t="shared" si="2"/>
        <v>25000</v>
      </c>
      <c r="K13" s="91">
        <f t="shared" si="2"/>
        <v>190000</v>
      </c>
      <c r="L13" s="114">
        <f t="shared" ref="L13" si="3">SUM(L6:L11)</f>
        <v>0</v>
      </c>
    </row>
    <row r="14" spans="1:14" ht="16.5" thickTop="1" thickBot="1" x14ac:dyDescent="0.3">
      <c r="A14" s="70" t="s">
        <v>14</v>
      </c>
      <c r="B14" s="69"/>
      <c r="C14" s="68">
        <f>SUM(C12-C13)</f>
        <v>72817.86</v>
      </c>
      <c r="D14" s="68">
        <f t="shared" ref="D14:L14" si="4">SUM(C14,D12-D13)</f>
        <v>186527.18</v>
      </c>
      <c r="E14" s="68">
        <f t="shared" si="4"/>
        <v>288397.18</v>
      </c>
      <c r="F14" s="68">
        <f t="shared" si="4"/>
        <v>171437.18</v>
      </c>
      <c r="G14" s="68">
        <f t="shared" si="4"/>
        <v>74388.179999999993</v>
      </c>
      <c r="H14" s="68">
        <f t="shared" si="4"/>
        <v>180506.96</v>
      </c>
      <c r="I14" s="68">
        <f t="shared" si="4"/>
        <v>-4.0000000008149073E-2</v>
      </c>
      <c r="J14" s="68">
        <f t="shared" si="4"/>
        <v>82306.959999999992</v>
      </c>
      <c r="K14" s="110">
        <f t="shared" si="4"/>
        <v>1212.9599999999919</v>
      </c>
      <c r="L14" s="92">
        <f t="shared" si="4"/>
        <v>234672.96</v>
      </c>
    </row>
    <row r="15" spans="1:14" ht="15.75" thickTop="1" x14ac:dyDescent="0.25"/>
    <row r="16" spans="1:14" x14ac:dyDescent="0.25">
      <c r="C16" s="301" t="s">
        <v>39</v>
      </c>
      <c r="D16" s="301"/>
      <c r="J16" s="90"/>
    </row>
    <row r="17" spans="3:10" x14ac:dyDescent="0.25">
      <c r="C17" s="294" t="s">
        <v>37</v>
      </c>
      <c r="D17" s="294"/>
      <c r="G17" s="90"/>
      <c r="I17" s="90"/>
      <c r="J17" s="90"/>
    </row>
    <row r="18" spans="3:10" x14ac:dyDescent="0.25">
      <c r="C18" s="302" t="s">
        <v>38</v>
      </c>
      <c r="D18" s="302"/>
      <c r="E18" s="90"/>
      <c r="I18" s="90"/>
      <c r="J18" s="90"/>
    </row>
    <row r="19" spans="3:10" x14ac:dyDescent="0.25">
      <c r="C19" s="293" t="s">
        <v>14</v>
      </c>
      <c r="D19" s="293"/>
    </row>
  </sheetData>
  <mergeCells count="6">
    <mergeCell ref="C19:D19"/>
    <mergeCell ref="C17:D17"/>
    <mergeCell ref="A3:L3"/>
    <mergeCell ref="A4:L4"/>
    <mergeCell ref="C16:D16"/>
    <mergeCell ref="C18:D1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8A7FB1C66B144F80FA4BCB9A49CF83" ma:contentTypeVersion="10" ma:contentTypeDescription="Create a new document." ma:contentTypeScope="" ma:versionID="98967ca3f8a1888c8117640ded8cd129">
  <xsd:schema xmlns:xsd="http://www.w3.org/2001/XMLSchema" xmlns:xs="http://www.w3.org/2001/XMLSchema" xmlns:p="http://schemas.microsoft.com/office/2006/metadata/properties" xmlns:ns3="ade24395-e5fc-4c78-9f15-a6c5ac0bb9fc" targetNamespace="http://schemas.microsoft.com/office/2006/metadata/properties" ma:root="true" ma:fieldsID="aa8eb8659c1f91172f5062de0b331046" ns3:_="">
    <xsd:import namespace="ade24395-e5fc-4c78-9f15-a6c5ac0bb9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24395-e5fc-4c78-9f15-a6c5ac0bb9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E146DE-D77F-4618-AAAC-F4A660E39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e24395-e5fc-4c78-9f15-a6c5ac0bb9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93BB91-A948-4563-AAE4-218338F581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11E083-8113-45BA-A3B2-655A765B61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de24395-e5fc-4c78-9f15-a6c5ac0bb9f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 Report</vt:lpstr>
      <vt:lpstr>TAP Report</vt:lpstr>
    </vt:vector>
  </TitlesOfParts>
  <Company>Lee's Leather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Myron Lee</dc:creator>
  <cp:lastModifiedBy>Myron Lee</cp:lastModifiedBy>
  <cp:lastPrinted>2022-06-21T16:58:57Z</cp:lastPrinted>
  <dcterms:created xsi:type="dcterms:W3CDTF">2011-03-02T04:37:20Z</dcterms:created>
  <dcterms:modified xsi:type="dcterms:W3CDTF">2022-06-21T22:59:43Z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0x010100168A7FB1C66B144F80FA4BCB9A49CF83</vt:lpwstr>
  </property>
</Properties>
</file>