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con\Desktop\south salt lake\"/>
    </mc:Choice>
  </mc:AlternateContent>
  <xr:revisionPtr revIDLastSave="0" documentId="8_{82F48B45-0BC5-4B9F-867A-22FA6F627F01}" xr6:coauthVersionLast="45" xr6:coauthVersionMax="45" xr10:uidLastSave="{00000000-0000-0000-0000-000000000000}"/>
  <bookViews>
    <workbookView xWindow="-120" yWindow="-120" windowWidth="20730" windowHeight="11160" firstSheet="1" activeTab="2" xr2:uid="{D2101A07-0462-460F-96E9-EB9794495F2B}"/>
  </bookViews>
  <sheets>
    <sheet name="Phase I" sheetId="1" r:id="rId1"/>
    <sheet name="Phase II" sheetId="3" r:id="rId2"/>
    <sheet name="Combined" sheetId="4" r:id="rId3"/>
    <sheet name="Assumption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4" l="1"/>
  <c r="C23" i="4"/>
  <c r="C24" i="4"/>
  <c r="C25" i="4"/>
  <c r="C26" i="4"/>
  <c r="C21" i="4"/>
  <c r="C20" i="4"/>
  <c r="C18" i="3"/>
  <c r="C19" i="3"/>
  <c r="C20" i="3"/>
  <c r="C21" i="3"/>
  <c r="C22" i="3"/>
  <c r="C17" i="3"/>
  <c r="C16" i="3"/>
  <c r="B2" i="4" l="1"/>
  <c r="B2" i="3"/>
  <c r="K28" i="2" l="1"/>
  <c r="H28" i="2"/>
  <c r="E28" i="2"/>
  <c r="B28" i="2"/>
  <c r="H22" i="2"/>
  <c r="E22" i="2"/>
  <c r="B22" i="2"/>
  <c r="I36" i="4" l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E36" i="4"/>
  <c r="F36" i="4" s="1"/>
  <c r="G36" i="4" s="1"/>
  <c r="B36" i="4"/>
  <c r="B43" i="4" s="1"/>
  <c r="B57" i="4" s="1"/>
  <c r="I35" i="4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V35" i="4" s="1"/>
  <c r="W35" i="4" s="1"/>
  <c r="E35" i="4"/>
  <c r="F35" i="4" s="1"/>
  <c r="G35" i="4" s="1"/>
  <c r="B35" i="4"/>
  <c r="B42" i="4" s="1"/>
  <c r="B56" i="4" s="1"/>
  <c r="I34" i="4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U34" i="4" s="1"/>
  <c r="V34" i="4" s="1"/>
  <c r="W34" i="4" s="1"/>
  <c r="E34" i="4"/>
  <c r="F34" i="4" s="1"/>
  <c r="G34" i="4" s="1"/>
  <c r="B34" i="4"/>
  <c r="B41" i="4" s="1"/>
  <c r="B55" i="4" s="1"/>
  <c r="I33" i="4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E33" i="4"/>
  <c r="F33" i="4" s="1"/>
  <c r="G33" i="4" s="1"/>
  <c r="B33" i="4"/>
  <c r="B40" i="4" s="1"/>
  <c r="B54" i="4" s="1"/>
  <c r="I32" i="4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E32" i="4"/>
  <c r="F32" i="4" s="1"/>
  <c r="G32" i="4" s="1"/>
  <c r="B32" i="4"/>
  <c r="B39" i="4" s="1"/>
  <c r="B53" i="4" s="1"/>
  <c r="I31" i="4"/>
  <c r="J31" i="4" s="1"/>
  <c r="K31" i="4" s="1"/>
  <c r="L31" i="4" s="1"/>
  <c r="M31" i="4" s="1"/>
  <c r="N31" i="4" s="1"/>
  <c r="O31" i="4" s="1"/>
  <c r="P31" i="4" s="1"/>
  <c r="Q31" i="4" s="1"/>
  <c r="R31" i="4" s="1"/>
  <c r="S31" i="4" s="1"/>
  <c r="T31" i="4" s="1"/>
  <c r="U31" i="4" s="1"/>
  <c r="V31" i="4" s="1"/>
  <c r="W31" i="4" s="1"/>
  <c r="E31" i="4"/>
  <c r="F31" i="4" s="1"/>
  <c r="G31" i="4" s="1"/>
  <c r="B31" i="4"/>
  <c r="B38" i="4" s="1"/>
  <c r="B52" i="4" s="1"/>
  <c r="D29" i="4"/>
  <c r="E7" i="4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E6" i="4"/>
  <c r="E29" i="4" s="1"/>
  <c r="E5" i="4"/>
  <c r="E28" i="4" s="1"/>
  <c r="E45" i="4" s="1"/>
  <c r="E51" i="4" s="1"/>
  <c r="D5" i="4"/>
  <c r="D28" i="4" s="1"/>
  <c r="D45" i="4" s="1"/>
  <c r="D51" i="4" s="1"/>
  <c r="I32" i="3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E32" i="3"/>
  <c r="F32" i="3" s="1"/>
  <c r="G32" i="3" s="1"/>
  <c r="B32" i="3"/>
  <c r="B39" i="3" s="1"/>
  <c r="B53" i="3" s="1"/>
  <c r="I31" i="3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E31" i="3"/>
  <c r="F31" i="3" s="1"/>
  <c r="G31" i="3" s="1"/>
  <c r="B31" i="3"/>
  <c r="B38" i="3" s="1"/>
  <c r="B52" i="3" s="1"/>
  <c r="I30" i="3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E30" i="3"/>
  <c r="F30" i="3" s="1"/>
  <c r="G30" i="3" s="1"/>
  <c r="B30" i="3"/>
  <c r="B37" i="3" s="1"/>
  <c r="B51" i="3" s="1"/>
  <c r="I29" i="3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E29" i="3"/>
  <c r="F29" i="3" s="1"/>
  <c r="G29" i="3" s="1"/>
  <c r="B29" i="3"/>
  <c r="B36" i="3" s="1"/>
  <c r="B50" i="3" s="1"/>
  <c r="L28" i="3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I28" i="3"/>
  <c r="J28" i="3" s="1"/>
  <c r="K28" i="3" s="1"/>
  <c r="E28" i="3"/>
  <c r="F28" i="3" s="1"/>
  <c r="G28" i="3" s="1"/>
  <c r="B28" i="3"/>
  <c r="B35" i="3" s="1"/>
  <c r="B49" i="3" s="1"/>
  <c r="I27" i="3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E27" i="3"/>
  <c r="F27" i="3" s="1"/>
  <c r="G27" i="3" s="1"/>
  <c r="B27" i="3"/>
  <c r="B34" i="3" s="1"/>
  <c r="B48" i="3" s="1"/>
  <c r="D25" i="3"/>
  <c r="E7" i="3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E6" i="3"/>
  <c r="D5" i="3"/>
  <c r="D24" i="3" s="1"/>
  <c r="D41" i="3" s="1"/>
  <c r="D47" i="3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H29" i="2"/>
  <c r="H23" i="2"/>
  <c r="B29" i="2"/>
  <c r="B30" i="2" s="1"/>
  <c r="B23" i="2"/>
  <c r="B24" i="2" s="1"/>
  <c r="E29" i="2"/>
  <c r="E30" i="2" s="1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D9" i="3" l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D13" i="4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D9" i="4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H30" i="2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D12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D14" i="4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D16" i="4"/>
  <c r="F6" i="4"/>
  <c r="G6" i="4" s="1"/>
  <c r="G29" i="4" s="1"/>
  <c r="E25" i="3"/>
  <c r="F6" i="3"/>
  <c r="E5" i="3"/>
  <c r="E24" i="3" s="1"/>
  <c r="E41" i="3" s="1"/>
  <c r="E47" i="3" s="1"/>
  <c r="E12" i="3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K29" i="2"/>
  <c r="K30" i="2" s="1"/>
  <c r="H24" i="2"/>
  <c r="E23" i="2"/>
  <c r="E24" i="2" s="1"/>
  <c r="I31" i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E31" i="1"/>
  <c r="F31" i="1" s="1"/>
  <c r="G31" i="1" s="1"/>
  <c r="B31" i="1"/>
  <c r="B38" i="1" s="1"/>
  <c r="B52" i="1" s="1"/>
  <c r="I30" i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E30" i="1"/>
  <c r="F30" i="1" s="1"/>
  <c r="G30" i="1" s="1"/>
  <c r="B30" i="1"/>
  <c r="B37" i="1" s="1"/>
  <c r="B51" i="1" s="1"/>
  <c r="I29" i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E29" i="1"/>
  <c r="F29" i="1" s="1"/>
  <c r="G29" i="1" s="1"/>
  <c r="B29" i="1"/>
  <c r="B36" i="1" s="1"/>
  <c r="B50" i="1" s="1"/>
  <c r="I28" i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E28" i="1"/>
  <c r="F28" i="1" s="1"/>
  <c r="G28" i="1" s="1"/>
  <c r="B28" i="1"/>
  <c r="B35" i="1" s="1"/>
  <c r="B49" i="1" s="1"/>
  <c r="I27" i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E27" i="1"/>
  <c r="F27" i="1" s="1"/>
  <c r="G27" i="1" s="1"/>
  <c r="B27" i="1"/>
  <c r="B34" i="1" s="1"/>
  <c r="B48" i="1" s="1"/>
  <c r="I26" i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E26" i="1"/>
  <c r="F26" i="1" s="1"/>
  <c r="G26" i="1" s="1"/>
  <c r="B26" i="1"/>
  <c r="B33" i="1" s="1"/>
  <c r="B47" i="1" s="1"/>
  <c r="D24" i="1"/>
  <c r="E6" i="1"/>
  <c r="E24" i="1" s="1"/>
  <c r="D5" i="1"/>
  <c r="D23" i="1" s="1"/>
  <c r="D40" i="1" s="1"/>
  <c r="D46" i="1" s="1"/>
  <c r="D13" i="1" l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E9" i="4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D11" i="3"/>
  <c r="D15" i="4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D18" i="4"/>
  <c r="E18" i="4" s="1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D10" i="1"/>
  <c r="D10" i="4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E16" i="4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H6" i="4"/>
  <c r="H5" i="4" s="1"/>
  <c r="H28" i="4" s="1"/>
  <c r="H45" i="4" s="1"/>
  <c r="H51" i="4" s="1"/>
  <c r="F29" i="4"/>
  <c r="F5" i="4"/>
  <c r="F28" i="4" s="1"/>
  <c r="F45" i="4" s="1"/>
  <c r="F51" i="4" s="1"/>
  <c r="G5" i="4"/>
  <c r="G28" i="4" s="1"/>
  <c r="G45" i="4" s="1"/>
  <c r="G51" i="4" s="1"/>
  <c r="I6" i="4"/>
  <c r="G6" i="3"/>
  <c r="F5" i="3"/>
  <c r="F24" i="3" s="1"/>
  <c r="F41" i="3" s="1"/>
  <c r="F47" i="3" s="1"/>
  <c r="F25" i="3"/>
  <c r="F6" i="1"/>
  <c r="F5" i="1" s="1"/>
  <c r="F23" i="1" s="1"/>
  <c r="F40" i="1" s="1"/>
  <c r="F46" i="1" s="1"/>
  <c r="E5" i="1"/>
  <c r="E23" i="1" s="1"/>
  <c r="E40" i="1" s="1"/>
  <c r="E46" i="1" s="1"/>
  <c r="H29" i="4" l="1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D13" i="3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D12" i="1"/>
  <c r="D17" i="4"/>
  <c r="I29" i="4"/>
  <c r="J6" i="4"/>
  <c r="I5" i="4"/>
  <c r="I28" i="4" s="1"/>
  <c r="I45" i="4" s="1"/>
  <c r="I51" i="4" s="1"/>
  <c r="G25" i="3"/>
  <c r="H6" i="3"/>
  <c r="G5" i="3"/>
  <c r="G24" i="3" s="1"/>
  <c r="G41" i="3" s="1"/>
  <c r="G47" i="3" s="1"/>
  <c r="F24" i="1"/>
  <c r="G6" i="1"/>
  <c r="G5" i="1" s="1"/>
  <c r="G23" i="1" s="1"/>
  <c r="G40" i="1" s="1"/>
  <c r="G46" i="1" s="1"/>
  <c r="E12" i="1" l="1"/>
  <c r="D14" i="1"/>
  <c r="D15" i="3"/>
  <c r="E13" i="3"/>
  <c r="E17" i="4"/>
  <c r="D19" i="4"/>
  <c r="J29" i="4"/>
  <c r="K6" i="4"/>
  <c r="J5" i="4"/>
  <c r="J28" i="4" s="1"/>
  <c r="J45" i="4" s="1"/>
  <c r="J51" i="4" s="1"/>
  <c r="H25" i="3"/>
  <c r="H5" i="3"/>
  <c r="H24" i="3" s="1"/>
  <c r="H41" i="3" s="1"/>
  <c r="H47" i="3" s="1"/>
  <c r="I6" i="3"/>
  <c r="H6" i="1"/>
  <c r="G24" i="1"/>
  <c r="I6" i="1"/>
  <c r="H24" i="1"/>
  <c r="H5" i="1"/>
  <c r="H23" i="1" s="1"/>
  <c r="H40" i="1" s="1"/>
  <c r="H46" i="1" s="1"/>
  <c r="E15" i="3" l="1"/>
  <c r="F13" i="3"/>
  <c r="D22" i="3"/>
  <c r="D21" i="3"/>
  <c r="D19" i="3"/>
  <c r="D20" i="3"/>
  <c r="D17" i="3"/>
  <c r="D18" i="3"/>
  <c r="D23" i="4"/>
  <c r="D40" i="4" s="1"/>
  <c r="D54" i="4" s="1"/>
  <c r="D24" i="4"/>
  <c r="D22" i="4"/>
  <c r="D39" i="4" s="1"/>
  <c r="D53" i="4" s="1"/>
  <c r="D21" i="4"/>
  <c r="D25" i="4"/>
  <c r="D26" i="4"/>
  <c r="D21" i="1"/>
  <c r="D19" i="1"/>
  <c r="D16" i="1"/>
  <c r="D18" i="1"/>
  <c r="D20" i="1"/>
  <c r="D17" i="1"/>
  <c r="F17" i="4"/>
  <c r="E19" i="4"/>
  <c r="F12" i="1"/>
  <c r="E14" i="1"/>
  <c r="K29" i="4"/>
  <c r="L6" i="4"/>
  <c r="K5" i="4"/>
  <c r="K28" i="4" s="1"/>
  <c r="K45" i="4" s="1"/>
  <c r="K51" i="4" s="1"/>
  <c r="I25" i="3"/>
  <c r="I5" i="3"/>
  <c r="I24" i="3" s="1"/>
  <c r="I41" i="3" s="1"/>
  <c r="I47" i="3" s="1"/>
  <c r="J6" i="3"/>
  <c r="I24" i="1"/>
  <c r="J6" i="1"/>
  <c r="I5" i="1"/>
  <c r="I23" i="1" s="1"/>
  <c r="I40" i="1" s="1"/>
  <c r="I46" i="1" s="1"/>
  <c r="E18" i="1" l="1"/>
  <c r="E19" i="1"/>
  <c r="E16" i="1"/>
  <c r="E20" i="1"/>
  <c r="E37" i="1" s="1"/>
  <c r="E51" i="1" s="1"/>
  <c r="E21" i="1"/>
  <c r="E38" i="1" s="1"/>
  <c r="E52" i="1" s="1"/>
  <c r="E17" i="1"/>
  <c r="D36" i="1"/>
  <c r="D50" i="1"/>
  <c r="D38" i="3"/>
  <c r="D52" i="3" s="1"/>
  <c r="G12" i="1"/>
  <c r="F14" i="1"/>
  <c r="D37" i="1"/>
  <c r="D51" i="1" s="1"/>
  <c r="D38" i="1"/>
  <c r="D52" i="1" s="1"/>
  <c r="D34" i="3"/>
  <c r="D48" i="3" s="1"/>
  <c r="D23" i="3"/>
  <c r="D39" i="3"/>
  <c r="D53" i="3" s="1"/>
  <c r="D27" i="4"/>
  <c r="D38" i="4"/>
  <c r="D52" i="4" s="1"/>
  <c r="E24" i="4"/>
  <c r="E41" i="4" s="1"/>
  <c r="E55" i="4" s="1"/>
  <c r="E22" i="4"/>
  <c r="E26" i="4"/>
  <c r="E43" i="4" s="1"/>
  <c r="E57" i="4" s="1"/>
  <c r="E23" i="4"/>
  <c r="E40" i="4" s="1"/>
  <c r="E54" i="4" s="1"/>
  <c r="E25" i="4"/>
  <c r="E42" i="4" s="1"/>
  <c r="E56" i="4" s="1"/>
  <c r="E21" i="4"/>
  <c r="D35" i="1"/>
  <c r="D49" i="1" s="1"/>
  <c r="D43" i="4"/>
  <c r="D57" i="4" s="1"/>
  <c r="D41" i="4"/>
  <c r="D55" i="4" s="1"/>
  <c r="D37" i="3"/>
  <c r="D51" i="3" s="1"/>
  <c r="G13" i="3"/>
  <c r="F15" i="3"/>
  <c r="D34" i="1"/>
  <c r="D48" i="1" s="1"/>
  <c r="D35" i="3"/>
  <c r="D49" i="3" s="1"/>
  <c r="F19" i="4"/>
  <c r="G17" i="4"/>
  <c r="D33" i="1"/>
  <c r="D22" i="1"/>
  <c r="D42" i="4"/>
  <c r="D56" i="4" s="1"/>
  <c r="D36" i="3"/>
  <c r="D50" i="3" s="1"/>
  <c r="E21" i="3"/>
  <c r="E38" i="3" s="1"/>
  <c r="E52" i="3" s="1"/>
  <c r="E18" i="3"/>
  <c r="E35" i="3" s="1"/>
  <c r="E49" i="3" s="1"/>
  <c r="E22" i="3"/>
  <c r="E17" i="3"/>
  <c r="E20" i="3"/>
  <c r="E37" i="3" s="1"/>
  <c r="E51" i="3" s="1"/>
  <c r="E19" i="3"/>
  <c r="E36" i="3" s="1"/>
  <c r="E50" i="3" s="1"/>
  <c r="L29" i="4"/>
  <c r="M6" i="4"/>
  <c r="L5" i="4"/>
  <c r="L28" i="4" s="1"/>
  <c r="L45" i="4" s="1"/>
  <c r="L51" i="4" s="1"/>
  <c r="J25" i="3"/>
  <c r="K6" i="3"/>
  <c r="J5" i="3"/>
  <c r="J24" i="3" s="1"/>
  <c r="J41" i="3" s="1"/>
  <c r="J47" i="3" s="1"/>
  <c r="K6" i="1"/>
  <c r="J24" i="1"/>
  <c r="J5" i="1"/>
  <c r="J23" i="1" s="1"/>
  <c r="J40" i="1" s="1"/>
  <c r="J46" i="1" s="1"/>
  <c r="F17" i="3" l="1"/>
  <c r="F18" i="3"/>
  <c r="F20" i="3"/>
  <c r="F21" i="3"/>
  <c r="F22" i="3"/>
  <c r="F19" i="3"/>
  <c r="F36" i="3" s="1"/>
  <c r="F50" i="3" s="1"/>
  <c r="D58" i="4"/>
  <c r="F19" i="1"/>
  <c r="F18" i="1"/>
  <c r="F35" i="1" s="1"/>
  <c r="F49" i="1" s="1"/>
  <c r="F21" i="1"/>
  <c r="F20" i="1"/>
  <c r="F37" i="1" s="1"/>
  <c r="F51" i="1" s="1"/>
  <c r="F17" i="1"/>
  <c r="F34" i="1" s="1"/>
  <c r="F48" i="1" s="1"/>
  <c r="F16" i="1"/>
  <c r="E39" i="3"/>
  <c r="E53" i="3" s="1"/>
  <c r="D47" i="1"/>
  <c r="D53" i="1" s="1"/>
  <c r="D43" i="1"/>
  <c r="D39" i="1"/>
  <c r="G15" i="3"/>
  <c r="H13" i="3"/>
  <c r="D44" i="4"/>
  <c r="D48" i="4"/>
  <c r="D54" i="3"/>
  <c r="H12" i="1"/>
  <c r="G14" i="1"/>
  <c r="E22" i="1"/>
  <c r="E33" i="1"/>
  <c r="E47" i="1" s="1"/>
  <c r="H17" i="4"/>
  <c r="G19" i="4"/>
  <c r="E27" i="4"/>
  <c r="E38" i="4"/>
  <c r="E39" i="4"/>
  <c r="E53" i="4" s="1"/>
  <c r="E34" i="1"/>
  <c r="E48" i="1" s="1"/>
  <c r="E36" i="1"/>
  <c r="E50" i="1" s="1"/>
  <c r="E34" i="3"/>
  <c r="E23" i="3"/>
  <c r="F24" i="4"/>
  <c r="F25" i="4"/>
  <c r="F22" i="4"/>
  <c r="F23" i="4"/>
  <c r="F40" i="4" s="1"/>
  <c r="F54" i="4" s="1"/>
  <c r="F26" i="4"/>
  <c r="F21" i="4"/>
  <c r="D44" i="3"/>
  <c r="D40" i="3"/>
  <c r="E35" i="1"/>
  <c r="E49" i="1" s="1"/>
  <c r="M29" i="4"/>
  <c r="N6" i="4"/>
  <c r="M5" i="4"/>
  <c r="M28" i="4" s="1"/>
  <c r="M45" i="4" s="1"/>
  <c r="M51" i="4" s="1"/>
  <c r="L6" i="3"/>
  <c r="K5" i="3"/>
  <c r="K24" i="3" s="1"/>
  <c r="K41" i="3" s="1"/>
  <c r="K47" i="3" s="1"/>
  <c r="K25" i="3"/>
  <c r="L6" i="1"/>
  <c r="K24" i="1"/>
  <c r="K5" i="1"/>
  <c r="K23" i="1" s="1"/>
  <c r="K40" i="1" s="1"/>
  <c r="K46" i="1" s="1"/>
  <c r="F39" i="4" l="1"/>
  <c r="F53" i="4" s="1"/>
  <c r="E52" i="4"/>
  <c r="E58" i="4" s="1"/>
  <c r="E44" i="4"/>
  <c r="E48" i="4"/>
  <c r="E53" i="1"/>
  <c r="I12" i="1"/>
  <c r="H14" i="1"/>
  <c r="H15" i="3"/>
  <c r="I13" i="3"/>
  <c r="F36" i="1"/>
  <c r="F50" i="1" s="1"/>
  <c r="F38" i="3"/>
  <c r="F52" i="3" s="1"/>
  <c r="F38" i="4"/>
  <c r="F27" i="4"/>
  <c r="F42" i="4"/>
  <c r="F56" i="4" s="1"/>
  <c r="E44" i="3"/>
  <c r="E40" i="3"/>
  <c r="E39" i="1"/>
  <c r="E43" i="1"/>
  <c r="G17" i="3"/>
  <c r="G20" i="3"/>
  <c r="G19" i="3"/>
  <c r="G21" i="3"/>
  <c r="G22" i="3"/>
  <c r="G39" i="3" s="1"/>
  <c r="G53" i="3" s="1"/>
  <c r="G18" i="3"/>
  <c r="F37" i="3"/>
  <c r="F51" i="3" s="1"/>
  <c r="F43" i="4"/>
  <c r="F57" i="4" s="1"/>
  <c r="F41" i="4"/>
  <c r="F55" i="4" s="1"/>
  <c r="G21" i="4"/>
  <c r="G23" i="4"/>
  <c r="G40" i="4" s="1"/>
  <c r="G54" i="4" s="1"/>
  <c r="G25" i="4"/>
  <c r="G24" i="4"/>
  <c r="G26" i="4"/>
  <c r="G43" i="4" s="1"/>
  <c r="G57" i="4" s="1"/>
  <c r="G22" i="4"/>
  <c r="G39" i="4" s="1"/>
  <c r="G53" i="4" s="1"/>
  <c r="D42" i="1"/>
  <c r="D41" i="1"/>
  <c r="F38" i="1"/>
  <c r="F52" i="1" s="1"/>
  <c r="F35" i="3"/>
  <c r="F49" i="3" s="1"/>
  <c r="D42" i="3"/>
  <c r="D43" i="3"/>
  <c r="E48" i="3"/>
  <c r="E54" i="3" s="1"/>
  <c r="I17" i="4"/>
  <c r="H19" i="4"/>
  <c r="G16" i="1"/>
  <c r="G20" i="1"/>
  <c r="G18" i="1"/>
  <c r="G17" i="1"/>
  <c r="G19" i="1"/>
  <c r="G21" i="1"/>
  <c r="D47" i="4"/>
  <c r="D46" i="4"/>
  <c r="F33" i="1"/>
  <c r="F47" i="1" s="1"/>
  <c r="F22" i="1"/>
  <c r="F39" i="3"/>
  <c r="F53" i="3" s="1"/>
  <c r="F34" i="3"/>
  <c r="F23" i="3"/>
  <c r="N29" i="4"/>
  <c r="N5" i="4"/>
  <c r="N28" i="4" s="1"/>
  <c r="N45" i="4" s="1"/>
  <c r="N51" i="4" s="1"/>
  <c r="O6" i="4"/>
  <c r="L25" i="3"/>
  <c r="M6" i="3"/>
  <c r="L5" i="3"/>
  <c r="L24" i="3" s="1"/>
  <c r="L41" i="3" s="1"/>
  <c r="L47" i="3" s="1"/>
  <c r="M6" i="1"/>
  <c r="L24" i="1"/>
  <c r="L5" i="1"/>
  <c r="L23" i="1" s="1"/>
  <c r="L40" i="1" s="1"/>
  <c r="L46" i="1" s="1"/>
  <c r="F53" i="1" l="1"/>
  <c r="G34" i="1"/>
  <c r="H25" i="4"/>
  <c r="H22" i="4"/>
  <c r="H23" i="4"/>
  <c r="H26" i="4"/>
  <c r="H24" i="4"/>
  <c r="H21" i="4"/>
  <c r="E43" i="3"/>
  <c r="E42" i="3"/>
  <c r="E46" i="4"/>
  <c r="E47" i="4"/>
  <c r="F40" i="3"/>
  <c r="F44" i="3"/>
  <c r="G35" i="1"/>
  <c r="G49" i="1" s="1"/>
  <c r="J17" i="4"/>
  <c r="I19" i="4"/>
  <c r="G27" i="4"/>
  <c r="G38" i="4"/>
  <c r="G23" i="3"/>
  <c r="G34" i="3"/>
  <c r="F52" i="4"/>
  <c r="F58" i="4" s="1"/>
  <c r="F44" i="4"/>
  <c r="F48" i="4"/>
  <c r="J12" i="1"/>
  <c r="I14" i="1"/>
  <c r="G37" i="3"/>
  <c r="G51" i="3" s="1"/>
  <c r="F39" i="1"/>
  <c r="F43" i="1"/>
  <c r="G38" i="1"/>
  <c r="G37" i="1"/>
  <c r="G41" i="4"/>
  <c r="G55" i="4" s="1"/>
  <c r="G38" i="3"/>
  <c r="G52" i="3" s="1"/>
  <c r="I15" i="3"/>
  <c r="J13" i="3"/>
  <c r="G35" i="3"/>
  <c r="G49" i="3" s="1"/>
  <c r="H20" i="1"/>
  <c r="H37" i="1" s="1"/>
  <c r="H51" i="1" s="1"/>
  <c r="H16" i="1"/>
  <c r="H19" i="1"/>
  <c r="H36" i="1" s="1"/>
  <c r="H50" i="1" s="1"/>
  <c r="H17" i="1"/>
  <c r="H34" i="1" s="1"/>
  <c r="H48" i="1" s="1"/>
  <c r="H21" i="1"/>
  <c r="H38" i="1" s="1"/>
  <c r="H52" i="1" s="1"/>
  <c r="H18" i="1"/>
  <c r="H35" i="1" s="1"/>
  <c r="H49" i="1" s="1"/>
  <c r="F48" i="3"/>
  <c r="F54" i="3" s="1"/>
  <c r="D49" i="4"/>
  <c r="D50" i="4" s="1"/>
  <c r="G36" i="1"/>
  <c r="G50" i="1" s="1"/>
  <c r="G22" i="1"/>
  <c r="G33" i="1"/>
  <c r="G47" i="1" s="1"/>
  <c r="D45" i="3"/>
  <c r="D46" i="3" s="1"/>
  <c r="D44" i="1"/>
  <c r="D45" i="1" s="1"/>
  <c r="G42" i="4"/>
  <c r="G56" i="4" s="1"/>
  <c r="G36" i="3"/>
  <c r="G50" i="3" s="1"/>
  <c r="E41" i="1"/>
  <c r="E42" i="1"/>
  <c r="H20" i="3"/>
  <c r="H37" i="3" s="1"/>
  <c r="H51" i="3" s="1"/>
  <c r="H19" i="3"/>
  <c r="H36" i="3" s="1"/>
  <c r="H50" i="3" s="1"/>
  <c r="H18" i="3"/>
  <c r="H22" i="3"/>
  <c r="H17" i="3"/>
  <c r="H21" i="3"/>
  <c r="H38" i="3" s="1"/>
  <c r="H52" i="3" s="1"/>
  <c r="O29" i="4"/>
  <c r="P6" i="4"/>
  <c r="O5" i="4"/>
  <c r="O28" i="4" s="1"/>
  <c r="O45" i="4" s="1"/>
  <c r="O51" i="4" s="1"/>
  <c r="M25" i="3"/>
  <c r="N6" i="3"/>
  <c r="M5" i="3"/>
  <c r="M24" i="3" s="1"/>
  <c r="M41" i="3" s="1"/>
  <c r="M47" i="3" s="1"/>
  <c r="M24" i="1"/>
  <c r="M5" i="1"/>
  <c r="M23" i="1" s="1"/>
  <c r="M40" i="1" s="1"/>
  <c r="M46" i="1" s="1"/>
  <c r="N6" i="1"/>
  <c r="E45" i="3" l="1"/>
  <c r="E46" i="3" s="1"/>
  <c r="E44" i="1"/>
  <c r="E45" i="1" s="1"/>
  <c r="H34" i="3"/>
  <c r="H48" i="3" s="1"/>
  <c r="H23" i="3"/>
  <c r="G40" i="3"/>
  <c r="G44" i="3"/>
  <c r="H43" i="4"/>
  <c r="H57" i="4" s="1"/>
  <c r="H39" i="3"/>
  <c r="H53" i="3" s="1"/>
  <c r="G43" i="1"/>
  <c r="G39" i="1"/>
  <c r="F47" i="4"/>
  <c r="F46" i="4"/>
  <c r="I24" i="4"/>
  <c r="I41" i="4" s="1"/>
  <c r="I55" i="4" s="1"/>
  <c r="I21" i="4"/>
  <c r="I22" i="4"/>
  <c r="I39" i="4" s="1"/>
  <c r="I53" i="4" s="1"/>
  <c r="I25" i="4"/>
  <c r="I42" i="4" s="1"/>
  <c r="I56" i="4" s="1"/>
  <c r="I26" i="4"/>
  <c r="I43" i="4" s="1"/>
  <c r="I57" i="4" s="1"/>
  <c r="I23" i="4"/>
  <c r="I40" i="4" s="1"/>
  <c r="I54" i="4" s="1"/>
  <c r="H40" i="4"/>
  <c r="H54" i="4" s="1"/>
  <c r="I18" i="3"/>
  <c r="I35" i="3" s="1"/>
  <c r="I49" i="3" s="1"/>
  <c r="I21" i="3"/>
  <c r="I38" i="3" s="1"/>
  <c r="I52" i="3" s="1"/>
  <c r="I22" i="3"/>
  <c r="I19" i="3"/>
  <c r="I36" i="3" s="1"/>
  <c r="I50" i="3" s="1"/>
  <c r="I20" i="3"/>
  <c r="I37" i="3" s="1"/>
  <c r="I51" i="3" s="1"/>
  <c r="I17" i="3"/>
  <c r="G51" i="1"/>
  <c r="H35" i="3"/>
  <c r="H49" i="3" s="1"/>
  <c r="H33" i="1"/>
  <c r="H47" i="1" s="1"/>
  <c r="H53" i="1" s="1"/>
  <c r="H22" i="1"/>
  <c r="F41" i="1"/>
  <c r="F42" i="1"/>
  <c r="I21" i="1"/>
  <c r="I18" i="1"/>
  <c r="I20" i="1"/>
  <c r="I17" i="1"/>
  <c r="I34" i="1" s="1"/>
  <c r="I48" i="1" s="1"/>
  <c r="I16" i="1"/>
  <c r="I19" i="1"/>
  <c r="G52" i="4"/>
  <c r="G58" i="4" s="1"/>
  <c r="G44" i="4"/>
  <c r="G48" i="4"/>
  <c r="J19" i="4"/>
  <c r="K17" i="4"/>
  <c r="E49" i="4"/>
  <c r="E50" i="4" s="1"/>
  <c r="H38" i="4"/>
  <c r="H52" i="4" s="1"/>
  <c r="H27" i="4"/>
  <c r="H39" i="4"/>
  <c r="H53" i="4" s="1"/>
  <c r="F43" i="3"/>
  <c r="F42" i="3"/>
  <c r="K13" i="3"/>
  <c r="J15" i="3"/>
  <c r="G52" i="1"/>
  <c r="K12" i="1"/>
  <c r="J14" i="1"/>
  <c r="G48" i="3"/>
  <c r="G54" i="3" s="1"/>
  <c r="H41" i="4"/>
  <c r="H55" i="4" s="1"/>
  <c r="H42" i="4"/>
  <c r="H56" i="4" s="1"/>
  <c r="G48" i="1"/>
  <c r="Q6" i="4"/>
  <c r="P5" i="4"/>
  <c r="P28" i="4" s="1"/>
  <c r="P45" i="4" s="1"/>
  <c r="P51" i="4" s="1"/>
  <c r="P29" i="4"/>
  <c r="O6" i="3"/>
  <c r="N5" i="3"/>
  <c r="N24" i="3" s="1"/>
  <c r="N41" i="3" s="1"/>
  <c r="N47" i="3" s="1"/>
  <c r="N25" i="3"/>
  <c r="N24" i="1"/>
  <c r="N5" i="1"/>
  <c r="N23" i="1" s="1"/>
  <c r="N40" i="1" s="1"/>
  <c r="N46" i="1" s="1"/>
  <c r="O6" i="1"/>
  <c r="F45" i="3" l="1"/>
  <c r="F46" i="3" s="1"/>
  <c r="F49" i="4"/>
  <c r="F50" i="4" s="1"/>
  <c r="H54" i="3"/>
  <c r="J21" i="1"/>
  <c r="J38" i="1" s="1"/>
  <c r="J52" i="1" s="1"/>
  <c r="J18" i="1"/>
  <c r="J35" i="1" s="1"/>
  <c r="J49" i="1" s="1"/>
  <c r="J20" i="1"/>
  <c r="J17" i="1"/>
  <c r="J16" i="1"/>
  <c r="J19" i="1"/>
  <c r="J36" i="1" s="1"/>
  <c r="J50" i="1" s="1"/>
  <c r="J25" i="4"/>
  <c r="J42" i="4" s="1"/>
  <c r="J56" i="4" s="1"/>
  <c r="J22" i="4"/>
  <c r="J39" i="4" s="1"/>
  <c r="J53" i="4" s="1"/>
  <c r="J26" i="4"/>
  <c r="J43" i="4" s="1"/>
  <c r="J57" i="4" s="1"/>
  <c r="J23" i="4"/>
  <c r="J24" i="4"/>
  <c r="J41" i="4" s="1"/>
  <c r="J55" i="4" s="1"/>
  <c r="J21" i="4"/>
  <c r="I35" i="1"/>
  <c r="L12" i="1"/>
  <c r="K14" i="1"/>
  <c r="J19" i="3"/>
  <c r="J36" i="3" s="1"/>
  <c r="J50" i="3" s="1"/>
  <c r="J20" i="3"/>
  <c r="J37" i="3" s="1"/>
  <c r="J51" i="3" s="1"/>
  <c r="J17" i="3"/>
  <c r="J18" i="3"/>
  <c r="J35" i="3" s="1"/>
  <c r="J49" i="3" s="1"/>
  <c r="J22" i="3"/>
  <c r="J39" i="3" s="1"/>
  <c r="J53" i="3" s="1"/>
  <c r="J21" i="3"/>
  <c r="J38" i="3" s="1"/>
  <c r="J52" i="3" s="1"/>
  <c r="H58" i="4"/>
  <c r="I33" i="1"/>
  <c r="I47" i="1" s="1"/>
  <c r="I22" i="1"/>
  <c r="I38" i="1"/>
  <c r="G53" i="1"/>
  <c r="G43" i="3"/>
  <c r="G42" i="3"/>
  <c r="K15" i="3"/>
  <c r="L13" i="3"/>
  <c r="G47" i="4"/>
  <c r="G46" i="4"/>
  <c r="F44" i="1"/>
  <c r="F45" i="1" s="1"/>
  <c r="I39" i="3"/>
  <c r="I53" i="3" s="1"/>
  <c r="I36" i="1"/>
  <c r="I27" i="4"/>
  <c r="I38" i="4"/>
  <c r="I52" i="4" s="1"/>
  <c r="I58" i="4" s="1"/>
  <c r="G42" i="1"/>
  <c r="G41" i="1"/>
  <c r="H40" i="3"/>
  <c r="H44" i="3"/>
  <c r="H48" i="4"/>
  <c r="H44" i="4"/>
  <c r="L17" i="4"/>
  <c r="K19" i="4"/>
  <c r="I37" i="1"/>
  <c r="H39" i="1"/>
  <c r="H43" i="1"/>
  <c r="I34" i="3"/>
  <c r="I48" i="3" s="1"/>
  <c r="I23" i="3"/>
  <c r="Q29" i="4"/>
  <c r="R6" i="4"/>
  <c r="Q5" i="4"/>
  <c r="Q28" i="4" s="1"/>
  <c r="Q45" i="4" s="1"/>
  <c r="Q51" i="4" s="1"/>
  <c r="O25" i="3"/>
  <c r="P6" i="3"/>
  <c r="O5" i="3"/>
  <c r="O24" i="3" s="1"/>
  <c r="O41" i="3" s="1"/>
  <c r="O47" i="3" s="1"/>
  <c r="O24" i="1"/>
  <c r="O5" i="1"/>
  <c r="O23" i="1" s="1"/>
  <c r="O40" i="1" s="1"/>
  <c r="O46" i="1" s="1"/>
  <c r="P6" i="1"/>
  <c r="G45" i="3" l="1"/>
  <c r="G44" i="1"/>
  <c r="K25" i="4"/>
  <c r="K42" i="4" s="1"/>
  <c r="K56" i="4" s="1"/>
  <c r="K24" i="4"/>
  <c r="K41" i="4" s="1"/>
  <c r="K55" i="4" s="1"/>
  <c r="K22" i="4"/>
  <c r="K39" i="4" s="1"/>
  <c r="K53" i="4" s="1"/>
  <c r="K23" i="4"/>
  <c r="K40" i="4" s="1"/>
  <c r="K54" i="4" s="1"/>
  <c r="K26" i="4"/>
  <c r="K43" i="4" s="1"/>
  <c r="K57" i="4" s="1"/>
  <c r="K21" i="4"/>
  <c r="J34" i="3"/>
  <c r="J23" i="3"/>
  <c r="J33" i="1"/>
  <c r="J47" i="1" s="1"/>
  <c r="J22" i="1"/>
  <c r="I54" i="3"/>
  <c r="H41" i="1"/>
  <c r="H42" i="1"/>
  <c r="L19" i="4"/>
  <c r="M17" i="4"/>
  <c r="H43" i="3"/>
  <c r="H42" i="3"/>
  <c r="I50" i="1"/>
  <c r="G46" i="3"/>
  <c r="J38" i="4"/>
  <c r="J27" i="4"/>
  <c r="J34" i="1"/>
  <c r="M12" i="1"/>
  <c r="L14" i="1"/>
  <c r="H46" i="4"/>
  <c r="H47" i="4"/>
  <c r="I44" i="4"/>
  <c r="I48" i="4"/>
  <c r="L15" i="3"/>
  <c r="M13" i="3"/>
  <c r="J37" i="1"/>
  <c r="J51" i="1" s="1"/>
  <c r="I49" i="1"/>
  <c r="I40" i="3"/>
  <c r="I44" i="3"/>
  <c r="I51" i="1"/>
  <c r="G45" i="1"/>
  <c r="G49" i="4"/>
  <c r="G50" i="4" s="1"/>
  <c r="K21" i="3"/>
  <c r="K38" i="3" s="1"/>
  <c r="K52" i="3" s="1"/>
  <c r="K20" i="3"/>
  <c r="K37" i="3" s="1"/>
  <c r="K51" i="3" s="1"/>
  <c r="K18" i="3"/>
  <c r="K35" i="3" s="1"/>
  <c r="K49" i="3" s="1"/>
  <c r="K22" i="3"/>
  <c r="K39" i="3" s="1"/>
  <c r="K53" i="3" s="1"/>
  <c r="K19" i="3"/>
  <c r="K36" i="3" s="1"/>
  <c r="K50" i="3" s="1"/>
  <c r="K17" i="3"/>
  <c r="I52" i="1"/>
  <c r="I43" i="1"/>
  <c r="I39" i="1"/>
  <c r="K18" i="1"/>
  <c r="K17" i="1"/>
  <c r="K21" i="1"/>
  <c r="K38" i="1" s="1"/>
  <c r="K52" i="1" s="1"/>
  <c r="K19" i="1"/>
  <c r="K20" i="1"/>
  <c r="K16" i="1"/>
  <c r="J40" i="4"/>
  <c r="J54" i="4" s="1"/>
  <c r="R29" i="4"/>
  <c r="R5" i="4"/>
  <c r="R28" i="4" s="1"/>
  <c r="R45" i="4" s="1"/>
  <c r="R51" i="4" s="1"/>
  <c r="S6" i="4"/>
  <c r="P25" i="3"/>
  <c r="P5" i="3"/>
  <c r="P24" i="3" s="1"/>
  <c r="P41" i="3" s="1"/>
  <c r="P47" i="3" s="1"/>
  <c r="Q6" i="3"/>
  <c r="Q6" i="1"/>
  <c r="P24" i="1"/>
  <c r="P5" i="1"/>
  <c r="P23" i="1" s="1"/>
  <c r="P40" i="1" s="1"/>
  <c r="P46" i="1" s="1"/>
  <c r="H45" i="3" l="1"/>
  <c r="H46" i="3" s="1"/>
  <c r="H49" i="4"/>
  <c r="H50" i="4" s="1"/>
  <c r="I53" i="1"/>
  <c r="I42" i="3"/>
  <c r="I43" i="3"/>
  <c r="L19" i="1"/>
  <c r="L36" i="1" s="1"/>
  <c r="L50" i="1" s="1"/>
  <c r="L17" i="1"/>
  <c r="L34" i="1" s="1"/>
  <c r="L48" i="1" s="1"/>
  <c r="L21" i="1"/>
  <c r="L38" i="1" s="1"/>
  <c r="L52" i="1" s="1"/>
  <c r="L16" i="1"/>
  <c r="L18" i="1"/>
  <c r="L35" i="1" s="1"/>
  <c r="L49" i="1" s="1"/>
  <c r="L20" i="1"/>
  <c r="L37" i="1" s="1"/>
  <c r="L51" i="1" s="1"/>
  <c r="K33" i="1"/>
  <c r="K47" i="1" s="1"/>
  <c r="K22" i="1"/>
  <c r="K34" i="1"/>
  <c r="K48" i="1" s="1"/>
  <c r="K34" i="3"/>
  <c r="K23" i="3"/>
  <c r="N13" i="3"/>
  <c r="M15" i="3"/>
  <c r="N12" i="1"/>
  <c r="M14" i="1"/>
  <c r="J52" i="4"/>
  <c r="J58" i="4" s="1"/>
  <c r="J44" i="4"/>
  <c r="J48" i="4"/>
  <c r="J48" i="3"/>
  <c r="J54" i="3" s="1"/>
  <c r="J44" i="3"/>
  <c r="J40" i="3"/>
  <c r="I47" i="4"/>
  <c r="I46" i="4"/>
  <c r="L25" i="4"/>
  <c r="L42" i="4" s="1"/>
  <c r="L56" i="4" s="1"/>
  <c r="L24" i="4"/>
  <c r="L41" i="4" s="1"/>
  <c r="L55" i="4" s="1"/>
  <c r="L22" i="4"/>
  <c r="L39" i="4" s="1"/>
  <c r="L53" i="4" s="1"/>
  <c r="L23" i="4"/>
  <c r="L21" i="4"/>
  <c r="L26" i="4"/>
  <c r="L43" i="4" s="1"/>
  <c r="L57" i="4" s="1"/>
  <c r="K37" i="1"/>
  <c r="K35" i="1"/>
  <c r="L18" i="3"/>
  <c r="L35" i="3" s="1"/>
  <c r="L49" i="3" s="1"/>
  <c r="L19" i="3"/>
  <c r="L36" i="3" s="1"/>
  <c r="L50" i="3" s="1"/>
  <c r="L20" i="3"/>
  <c r="L37" i="3" s="1"/>
  <c r="L51" i="3" s="1"/>
  <c r="L22" i="3"/>
  <c r="L39" i="3" s="1"/>
  <c r="L53" i="3" s="1"/>
  <c r="L21" i="3"/>
  <c r="L38" i="3" s="1"/>
  <c r="L52" i="3" s="1"/>
  <c r="L17" i="3"/>
  <c r="H44" i="1"/>
  <c r="H45" i="1" s="1"/>
  <c r="K27" i="4"/>
  <c r="K38" i="4"/>
  <c r="K52" i="4" s="1"/>
  <c r="K58" i="4" s="1"/>
  <c r="K36" i="1"/>
  <c r="I41" i="1"/>
  <c r="I42" i="1"/>
  <c r="J48" i="1"/>
  <c r="M19" i="4"/>
  <c r="N17" i="4"/>
  <c r="J39" i="1"/>
  <c r="J43" i="1"/>
  <c r="S29" i="4"/>
  <c r="T6" i="4"/>
  <c r="S5" i="4"/>
  <c r="S28" i="4" s="1"/>
  <c r="S45" i="4" s="1"/>
  <c r="S51" i="4" s="1"/>
  <c r="Q25" i="3"/>
  <c r="Q5" i="3"/>
  <c r="Q24" i="3" s="1"/>
  <c r="Q41" i="3" s="1"/>
  <c r="Q47" i="3" s="1"/>
  <c r="R6" i="3"/>
  <c r="R6" i="1"/>
  <c r="Q5" i="1"/>
  <c r="Q23" i="1" s="1"/>
  <c r="Q40" i="1" s="1"/>
  <c r="Q46" i="1" s="1"/>
  <c r="Q24" i="1"/>
  <c r="I49" i="4" l="1"/>
  <c r="J47" i="4"/>
  <c r="J46" i="4"/>
  <c r="M18" i="3"/>
  <c r="M35" i="3" s="1"/>
  <c r="M49" i="3" s="1"/>
  <c r="M17" i="3"/>
  <c r="M19" i="3"/>
  <c r="M36" i="3" s="1"/>
  <c r="M50" i="3" s="1"/>
  <c r="M22" i="3"/>
  <c r="M39" i="3" s="1"/>
  <c r="M53" i="3" s="1"/>
  <c r="M21" i="3"/>
  <c r="M38" i="3" s="1"/>
  <c r="M52" i="3" s="1"/>
  <c r="M20" i="3"/>
  <c r="M37" i="3" s="1"/>
  <c r="M51" i="3" s="1"/>
  <c r="O17" i="4"/>
  <c r="N19" i="4"/>
  <c r="K44" i="4"/>
  <c r="K48" i="4"/>
  <c r="L40" i="4"/>
  <c r="L54" i="4" s="1"/>
  <c r="N15" i="3"/>
  <c r="O13" i="3"/>
  <c r="J42" i="1"/>
  <c r="J41" i="1"/>
  <c r="K49" i="1"/>
  <c r="I44" i="1"/>
  <c r="K51" i="1"/>
  <c r="I50" i="4"/>
  <c r="M16" i="1"/>
  <c r="M21" i="1"/>
  <c r="M18" i="1"/>
  <c r="M19" i="1"/>
  <c r="M20" i="1"/>
  <c r="M37" i="1" s="1"/>
  <c r="M51" i="1" s="1"/>
  <c r="M17" i="1"/>
  <c r="M34" i="1" s="1"/>
  <c r="K43" i="1"/>
  <c r="K39" i="1"/>
  <c r="L22" i="1"/>
  <c r="L33" i="1"/>
  <c r="L27" i="4"/>
  <c r="L38" i="4"/>
  <c r="J43" i="3"/>
  <c r="J42" i="3"/>
  <c r="M26" i="4"/>
  <c r="M43" i="4" s="1"/>
  <c r="M57" i="4" s="1"/>
  <c r="M23" i="4"/>
  <c r="M40" i="4" s="1"/>
  <c r="M54" i="4" s="1"/>
  <c r="M21" i="4"/>
  <c r="M25" i="4"/>
  <c r="M42" i="4" s="1"/>
  <c r="M56" i="4" s="1"/>
  <c r="M24" i="4"/>
  <c r="M41" i="4" s="1"/>
  <c r="M55" i="4" s="1"/>
  <c r="M22" i="4"/>
  <c r="M39" i="4" s="1"/>
  <c r="M53" i="4" s="1"/>
  <c r="K50" i="1"/>
  <c r="L34" i="3"/>
  <c r="L23" i="3"/>
  <c r="O12" i="1"/>
  <c r="N14" i="1"/>
  <c r="K48" i="3"/>
  <c r="K54" i="3" s="1"/>
  <c r="K44" i="3"/>
  <c r="K40" i="3"/>
  <c r="I45" i="3"/>
  <c r="I46" i="3" s="1"/>
  <c r="J53" i="1"/>
  <c r="T29" i="4"/>
  <c r="U6" i="4"/>
  <c r="T5" i="4"/>
  <c r="T28" i="4" s="1"/>
  <c r="T45" i="4" s="1"/>
  <c r="T51" i="4" s="1"/>
  <c r="R5" i="3"/>
  <c r="R24" i="3" s="1"/>
  <c r="R41" i="3" s="1"/>
  <c r="R47" i="3" s="1"/>
  <c r="R25" i="3"/>
  <c r="S6" i="3"/>
  <c r="S6" i="1"/>
  <c r="R24" i="1"/>
  <c r="R5" i="1"/>
  <c r="R23" i="1" s="1"/>
  <c r="R40" i="1" s="1"/>
  <c r="R46" i="1" s="1"/>
  <c r="J45" i="3" l="1"/>
  <c r="J46" i="3" s="1"/>
  <c r="J49" i="4"/>
  <c r="J50" i="4" s="1"/>
  <c r="L48" i="3"/>
  <c r="L54" i="3" s="1"/>
  <c r="L40" i="3"/>
  <c r="L44" i="3"/>
  <c r="M27" i="4"/>
  <c r="M38" i="4"/>
  <c r="M52" i="4" s="1"/>
  <c r="M58" i="4" s="1"/>
  <c r="N23" i="4"/>
  <c r="N40" i="4" s="1"/>
  <c r="N54" i="4" s="1"/>
  <c r="N26" i="4"/>
  <c r="N43" i="4" s="1"/>
  <c r="N57" i="4" s="1"/>
  <c r="N21" i="4"/>
  <c r="N25" i="4"/>
  <c r="N42" i="4" s="1"/>
  <c r="N56" i="4" s="1"/>
  <c r="N24" i="4"/>
  <c r="N41" i="4" s="1"/>
  <c r="N55" i="4" s="1"/>
  <c r="N22" i="4"/>
  <c r="N39" i="4" s="1"/>
  <c r="N53" i="4" s="1"/>
  <c r="N19" i="1"/>
  <c r="N36" i="1" s="1"/>
  <c r="N50" i="1" s="1"/>
  <c r="N20" i="1"/>
  <c r="N18" i="1"/>
  <c r="N16" i="1"/>
  <c r="N21" i="1"/>
  <c r="N17" i="1"/>
  <c r="N34" i="1" s="1"/>
  <c r="N48" i="1" s="1"/>
  <c r="K42" i="1"/>
  <c r="K41" i="1"/>
  <c r="M36" i="1"/>
  <c r="J44" i="1"/>
  <c r="J45" i="1" s="1"/>
  <c r="P13" i="3"/>
  <c r="O15" i="3"/>
  <c r="K47" i="4"/>
  <c r="K46" i="4"/>
  <c r="P17" i="4"/>
  <c r="O19" i="4"/>
  <c r="I45" i="1"/>
  <c r="L44" i="4"/>
  <c r="L48" i="4"/>
  <c r="K43" i="3"/>
  <c r="K42" i="3"/>
  <c r="P12" i="1"/>
  <c r="O14" i="1"/>
  <c r="M35" i="1"/>
  <c r="N19" i="3"/>
  <c r="N36" i="3" s="1"/>
  <c r="N50" i="3" s="1"/>
  <c r="N18" i="3"/>
  <c r="N35" i="3" s="1"/>
  <c r="N49" i="3" s="1"/>
  <c r="N17" i="3"/>
  <c r="N20" i="3"/>
  <c r="N37" i="3" s="1"/>
  <c r="N51" i="3" s="1"/>
  <c r="N21" i="3"/>
  <c r="N38" i="3" s="1"/>
  <c r="N52" i="3" s="1"/>
  <c r="N22" i="3"/>
  <c r="N39" i="3" s="1"/>
  <c r="N53" i="3" s="1"/>
  <c r="M22" i="1"/>
  <c r="M33" i="1"/>
  <c r="K53" i="1"/>
  <c r="L52" i="4"/>
  <c r="L58" i="4" s="1"/>
  <c r="L47" i="1"/>
  <c r="L53" i="1" s="1"/>
  <c r="L43" i="1"/>
  <c r="L39" i="1"/>
  <c r="M48" i="1"/>
  <c r="M38" i="1"/>
  <c r="M23" i="3"/>
  <c r="M34" i="3"/>
  <c r="M48" i="3" s="1"/>
  <c r="M54" i="3" s="1"/>
  <c r="U29" i="4"/>
  <c r="V6" i="4"/>
  <c r="U5" i="4"/>
  <c r="U28" i="4" s="1"/>
  <c r="U45" i="4" s="1"/>
  <c r="U51" i="4" s="1"/>
  <c r="T6" i="3"/>
  <c r="S5" i="3"/>
  <c r="S24" i="3" s="1"/>
  <c r="S41" i="3" s="1"/>
  <c r="S47" i="3" s="1"/>
  <c r="S25" i="3"/>
  <c r="T6" i="1"/>
  <c r="S24" i="1"/>
  <c r="S5" i="1"/>
  <c r="S23" i="1" s="1"/>
  <c r="S40" i="1" s="1"/>
  <c r="S46" i="1" s="1"/>
  <c r="K49" i="4" l="1"/>
  <c r="K50" i="4" s="1"/>
  <c r="K44" i="1"/>
  <c r="K45" i="3"/>
  <c r="K46" i="3" s="1"/>
  <c r="M52" i="1"/>
  <c r="M49" i="1"/>
  <c r="M50" i="1"/>
  <c r="M44" i="3"/>
  <c r="M40" i="3"/>
  <c r="O16" i="1"/>
  <c r="O19" i="1"/>
  <c r="O17" i="1"/>
  <c r="O34" i="1" s="1"/>
  <c r="O48" i="1" s="1"/>
  <c r="O20" i="1"/>
  <c r="O37" i="1" s="1"/>
  <c r="O51" i="1" s="1"/>
  <c r="O21" i="1"/>
  <c r="O38" i="1" s="1"/>
  <c r="O52" i="1" s="1"/>
  <c r="O18" i="1"/>
  <c r="O25" i="4"/>
  <c r="O42" i="4" s="1"/>
  <c r="O56" i="4" s="1"/>
  <c r="O21" i="4"/>
  <c r="O26" i="4"/>
  <c r="O43" i="4" s="1"/>
  <c r="O57" i="4" s="1"/>
  <c r="O22" i="4"/>
  <c r="O39" i="4" s="1"/>
  <c r="O53" i="4" s="1"/>
  <c r="O23" i="4"/>
  <c r="O40" i="4" s="1"/>
  <c r="O54" i="4" s="1"/>
  <c r="O24" i="4"/>
  <c r="N38" i="1"/>
  <c r="N52" i="1" s="1"/>
  <c r="P15" i="3"/>
  <c r="Q13" i="3"/>
  <c r="N34" i="3"/>
  <c r="N23" i="3"/>
  <c r="Q12" i="1"/>
  <c r="P14" i="1"/>
  <c r="Q17" i="4"/>
  <c r="P19" i="4"/>
  <c r="K45" i="1"/>
  <c r="N22" i="1"/>
  <c r="N33" i="1"/>
  <c r="N47" i="1" s="1"/>
  <c r="L42" i="3"/>
  <c r="L43" i="3"/>
  <c r="L42" i="1"/>
  <c r="L41" i="1"/>
  <c r="M43" i="1"/>
  <c r="M39" i="1"/>
  <c r="N37" i="1"/>
  <c r="M47" i="1"/>
  <c r="L46" i="4"/>
  <c r="L47" i="4"/>
  <c r="O17" i="3"/>
  <c r="O19" i="3"/>
  <c r="O36" i="3" s="1"/>
  <c r="O50" i="3" s="1"/>
  <c r="O22" i="3"/>
  <c r="O39" i="3" s="1"/>
  <c r="O53" i="3" s="1"/>
  <c r="O21" i="3"/>
  <c r="O38" i="3" s="1"/>
  <c r="O52" i="3" s="1"/>
  <c r="O18" i="3"/>
  <c r="O35" i="3" s="1"/>
  <c r="O49" i="3" s="1"/>
  <c r="O20" i="3"/>
  <c r="O37" i="3" s="1"/>
  <c r="O51" i="3" s="1"/>
  <c r="N35" i="1"/>
  <c r="N49" i="1" s="1"/>
  <c r="N27" i="4"/>
  <c r="N38" i="4"/>
  <c r="M44" i="4"/>
  <c r="M48" i="4"/>
  <c r="V29" i="4"/>
  <c r="W6" i="4"/>
  <c r="V5" i="4"/>
  <c r="V28" i="4" s="1"/>
  <c r="V45" i="4" s="1"/>
  <c r="V51" i="4" s="1"/>
  <c r="T25" i="3"/>
  <c r="U6" i="3"/>
  <c r="T5" i="3"/>
  <c r="T24" i="3" s="1"/>
  <c r="T41" i="3" s="1"/>
  <c r="T47" i="3" s="1"/>
  <c r="U6" i="1"/>
  <c r="V6" i="1" s="1"/>
  <c r="T24" i="1"/>
  <c r="T5" i="1"/>
  <c r="T23" i="1" s="1"/>
  <c r="T40" i="1" s="1"/>
  <c r="T46" i="1" s="1"/>
  <c r="L44" i="1" l="1"/>
  <c r="L45" i="1" s="1"/>
  <c r="L45" i="3"/>
  <c r="L46" i="3" s="1"/>
  <c r="P20" i="1"/>
  <c r="P37" i="1" s="1"/>
  <c r="P51" i="1" s="1"/>
  <c r="P16" i="1"/>
  <c r="P17" i="1"/>
  <c r="P34" i="1" s="1"/>
  <c r="P48" i="1" s="1"/>
  <c r="P19" i="1"/>
  <c r="P36" i="1" s="1"/>
  <c r="P50" i="1" s="1"/>
  <c r="P18" i="1"/>
  <c r="P35" i="1" s="1"/>
  <c r="P49" i="1" s="1"/>
  <c r="P21" i="1"/>
  <c r="P38" i="1" s="1"/>
  <c r="P52" i="1" s="1"/>
  <c r="O35" i="1"/>
  <c r="O49" i="1" s="1"/>
  <c r="M53" i="1"/>
  <c r="R12" i="1"/>
  <c r="Q14" i="1"/>
  <c r="O33" i="1"/>
  <c r="O22" i="1"/>
  <c r="M47" i="4"/>
  <c r="M46" i="4"/>
  <c r="O34" i="3"/>
  <c r="O48" i="3" s="1"/>
  <c r="O54" i="3" s="1"/>
  <c r="O23" i="3"/>
  <c r="M42" i="1"/>
  <c r="M41" i="1"/>
  <c r="P23" i="4"/>
  <c r="P40" i="4" s="1"/>
  <c r="P54" i="4" s="1"/>
  <c r="P24" i="4"/>
  <c r="P41" i="4" s="1"/>
  <c r="P55" i="4" s="1"/>
  <c r="P21" i="4"/>
  <c r="P22" i="4"/>
  <c r="P25" i="4"/>
  <c r="P42" i="4" s="1"/>
  <c r="P56" i="4" s="1"/>
  <c r="P26" i="4"/>
  <c r="P43" i="4" s="1"/>
  <c r="P57" i="4" s="1"/>
  <c r="R13" i="3"/>
  <c r="Q15" i="3"/>
  <c r="O41" i="4"/>
  <c r="O55" i="4" s="1"/>
  <c r="O38" i="4"/>
  <c r="O52" i="4" s="1"/>
  <c r="O27" i="4"/>
  <c r="O36" i="1"/>
  <c r="O50" i="1" s="1"/>
  <c r="N52" i="4"/>
  <c r="N58" i="4" s="1"/>
  <c r="N44" i="4"/>
  <c r="N48" i="4"/>
  <c r="L49" i="4"/>
  <c r="L50" i="4" s="1"/>
  <c r="N51" i="1"/>
  <c r="N53" i="1" s="1"/>
  <c r="N39" i="1"/>
  <c r="N43" i="1"/>
  <c r="Q19" i="4"/>
  <c r="R17" i="4"/>
  <c r="N48" i="3"/>
  <c r="N54" i="3" s="1"/>
  <c r="N40" i="3"/>
  <c r="N44" i="3"/>
  <c r="P22" i="3"/>
  <c r="P39" i="3" s="1"/>
  <c r="P53" i="3" s="1"/>
  <c r="P17" i="3"/>
  <c r="P20" i="3"/>
  <c r="P37" i="3" s="1"/>
  <c r="P51" i="3" s="1"/>
  <c r="P19" i="3"/>
  <c r="P36" i="3" s="1"/>
  <c r="P50" i="3" s="1"/>
  <c r="P21" i="3"/>
  <c r="P38" i="3" s="1"/>
  <c r="P52" i="3" s="1"/>
  <c r="P18" i="3"/>
  <c r="P35" i="3" s="1"/>
  <c r="P49" i="3" s="1"/>
  <c r="M43" i="3"/>
  <c r="M42" i="3"/>
  <c r="W29" i="4"/>
  <c r="W5" i="4"/>
  <c r="W28" i="4" s="1"/>
  <c r="W45" i="4" s="1"/>
  <c r="W51" i="4" s="1"/>
  <c r="U25" i="3"/>
  <c r="V6" i="3"/>
  <c r="U5" i="3"/>
  <c r="U24" i="3" s="1"/>
  <c r="U41" i="3" s="1"/>
  <c r="U47" i="3" s="1"/>
  <c r="V5" i="1"/>
  <c r="V23" i="1" s="1"/>
  <c r="V40" i="1" s="1"/>
  <c r="V46" i="1" s="1"/>
  <c r="W6" i="1"/>
  <c r="V24" i="1"/>
  <c r="U24" i="1"/>
  <c r="U5" i="1"/>
  <c r="U23" i="1" s="1"/>
  <c r="U40" i="1" s="1"/>
  <c r="U46" i="1" s="1"/>
  <c r="M45" i="3" l="1"/>
  <c r="M46" i="3" s="1"/>
  <c r="Q18" i="3"/>
  <c r="Q35" i="3" s="1"/>
  <c r="Q49" i="3" s="1"/>
  <c r="Q21" i="3"/>
  <c r="Q38" i="3" s="1"/>
  <c r="Q52" i="3" s="1"/>
  <c r="Q20" i="3"/>
  <c r="Q37" i="3" s="1"/>
  <c r="Q51" i="3" s="1"/>
  <c r="Q22" i="3"/>
  <c r="Q39" i="3" s="1"/>
  <c r="Q53" i="3" s="1"/>
  <c r="Q19" i="3"/>
  <c r="Q36" i="3" s="1"/>
  <c r="Q50" i="3" s="1"/>
  <c r="Q17" i="3"/>
  <c r="S12" i="1"/>
  <c r="R14" i="1"/>
  <c r="Q22" i="4"/>
  <c r="Q39" i="4" s="1"/>
  <c r="Q53" i="4" s="1"/>
  <c r="Q21" i="4"/>
  <c r="Q25" i="4"/>
  <c r="Q42" i="4" s="1"/>
  <c r="Q56" i="4" s="1"/>
  <c r="Q26" i="4"/>
  <c r="Q43" i="4" s="1"/>
  <c r="Q57" i="4" s="1"/>
  <c r="Q24" i="4"/>
  <c r="Q41" i="4" s="1"/>
  <c r="Q55" i="4" s="1"/>
  <c r="Q23" i="4"/>
  <c r="Q40" i="4" s="1"/>
  <c r="Q54" i="4" s="1"/>
  <c r="O44" i="4"/>
  <c r="O48" i="4"/>
  <c r="S13" i="3"/>
  <c r="R15" i="3"/>
  <c r="P38" i="4"/>
  <c r="P52" i="4" s="1"/>
  <c r="P27" i="4"/>
  <c r="M44" i="1"/>
  <c r="M45" i="1" s="1"/>
  <c r="O44" i="3"/>
  <c r="O40" i="3"/>
  <c r="P33" i="1"/>
  <c r="P22" i="1"/>
  <c r="P39" i="4"/>
  <c r="P53" i="4" s="1"/>
  <c r="N43" i="3"/>
  <c r="N42" i="3"/>
  <c r="O47" i="1"/>
  <c r="O53" i="1" s="1"/>
  <c r="O43" i="1"/>
  <c r="O39" i="1"/>
  <c r="S17" i="4"/>
  <c r="R19" i="4"/>
  <c r="P34" i="3"/>
  <c r="P23" i="3"/>
  <c r="N41" i="1"/>
  <c r="N42" i="1"/>
  <c r="N47" i="4"/>
  <c r="N46" i="4"/>
  <c r="O58" i="4"/>
  <c r="M49" i="4"/>
  <c r="M50" i="4" s="1"/>
  <c r="Q20" i="1"/>
  <c r="Q37" i="1" s="1"/>
  <c r="Q51" i="1" s="1"/>
  <c r="Q19" i="1"/>
  <c r="Q36" i="1" s="1"/>
  <c r="Q50" i="1" s="1"/>
  <c r="Q16" i="1"/>
  <c r="Q18" i="1"/>
  <c r="Q35" i="1" s="1"/>
  <c r="Q49" i="1" s="1"/>
  <c r="Q21" i="1"/>
  <c r="Q38" i="1" s="1"/>
  <c r="Q52" i="1" s="1"/>
  <c r="Q17" i="1"/>
  <c r="Q34" i="1" s="1"/>
  <c r="Q48" i="1" s="1"/>
  <c r="W6" i="3"/>
  <c r="V25" i="3"/>
  <c r="V5" i="3"/>
  <c r="V24" i="3" s="1"/>
  <c r="V41" i="3" s="1"/>
  <c r="V47" i="3" s="1"/>
  <c r="W5" i="1"/>
  <c r="W23" i="1" s="1"/>
  <c r="W40" i="1" s="1"/>
  <c r="W46" i="1" s="1"/>
  <c r="W24" i="1"/>
  <c r="N45" i="3" l="1"/>
  <c r="N46" i="3" s="1"/>
  <c r="N44" i="1"/>
  <c r="N45" i="1" s="1"/>
  <c r="N49" i="4"/>
  <c r="N50" i="4" s="1"/>
  <c r="Q33" i="1"/>
  <c r="Q22" i="1"/>
  <c r="P40" i="3"/>
  <c r="P44" i="3"/>
  <c r="P43" i="1"/>
  <c r="P39" i="1"/>
  <c r="R22" i="3"/>
  <c r="R39" i="3" s="1"/>
  <c r="R53" i="3" s="1"/>
  <c r="R18" i="3"/>
  <c r="R35" i="3" s="1"/>
  <c r="R49" i="3" s="1"/>
  <c r="R21" i="3"/>
  <c r="R38" i="3" s="1"/>
  <c r="R52" i="3" s="1"/>
  <c r="R17" i="3"/>
  <c r="R19" i="3"/>
  <c r="R36" i="3" s="1"/>
  <c r="R50" i="3" s="1"/>
  <c r="R20" i="3"/>
  <c r="R37" i="3" s="1"/>
  <c r="R51" i="3" s="1"/>
  <c r="R24" i="4"/>
  <c r="R41" i="4" s="1"/>
  <c r="R55" i="4" s="1"/>
  <c r="R21" i="4"/>
  <c r="R22" i="4"/>
  <c r="R39" i="4" s="1"/>
  <c r="R53" i="4" s="1"/>
  <c r="R26" i="4"/>
  <c r="R43" i="4" s="1"/>
  <c r="R57" i="4" s="1"/>
  <c r="R23" i="4"/>
  <c r="R40" i="4" s="1"/>
  <c r="R54" i="4" s="1"/>
  <c r="R25" i="4"/>
  <c r="R42" i="4" s="1"/>
  <c r="R56" i="4" s="1"/>
  <c r="O43" i="3"/>
  <c r="O42" i="3"/>
  <c r="S15" i="3"/>
  <c r="T13" i="3"/>
  <c r="T12" i="1"/>
  <c r="S14" i="1"/>
  <c r="Q27" i="4"/>
  <c r="Q38" i="4"/>
  <c r="Q52" i="4" s="1"/>
  <c r="Q58" i="4" s="1"/>
  <c r="P48" i="3"/>
  <c r="P54" i="3" s="1"/>
  <c r="S19" i="4"/>
  <c r="T17" i="4"/>
  <c r="P58" i="4"/>
  <c r="Q23" i="3"/>
  <c r="Q34" i="3"/>
  <c r="R19" i="1"/>
  <c r="R36" i="1" s="1"/>
  <c r="R50" i="1" s="1"/>
  <c r="R17" i="1"/>
  <c r="R34" i="1" s="1"/>
  <c r="R48" i="1" s="1"/>
  <c r="R16" i="1"/>
  <c r="R18" i="1"/>
  <c r="R35" i="1" s="1"/>
  <c r="R49" i="1" s="1"/>
  <c r="R21" i="1"/>
  <c r="R38" i="1" s="1"/>
  <c r="R52" i="1" s="1"/>
  <c r="R20" i="1"/>
  <c r="R37" i="1" s="1"/>
  <c r="R51" i="1" s="1"/>
  <c r="O41" i="1"/>
  <c r="O42" i="1"/>
  <c r="P47" i="1"/>
  <c r="P53" i="1" s="1"/>
  <c r="P48" i="4"/>
  <c r="P44" i="4"/>
  <c r="O47" i="4"/>
  <c r="O46" i="4"/>
  <c r="W25" i="3"/>
  <c r="W5" i="3"/>
  <c r="W24" i="3" s="1"/>
  <c r="W41" i="3" s="1"/>
  <c r="W47" i="3" s="1"/>
  <c r="O45" i="3" l="1"/>
  <c r="O46" i="3" s="1"/>
  <c r="O49" i="4"/>
  <c r="O50" i="4" s="1"/>
  <c r="O44" i="1"/>
  <c r="O45" i="1" s="1"/>
  <c r="R33" i="1"/>
  <c r="R47" i="1" s="1"/>
  <c r="R53" i="1" s="1"/>
  <c r="R22" i="1"/>
  <c r="S18" i="1"/>
  <c r="S35" i="1" s="1"/>
  <c r="S49" i="1" s="1"/>
  <c r="S17" i="1"/>
  <c r="S34" i="1" s="1"/>
  <c r="S48" i="1" s="1"/>
  <c r="S19" i="1"/>
  <c r="S36" i="1" s="1"/>
  <c r="S50" i="1" s="1"/>
  <c r="S20" i="1"/>
  <c r="S37" i="1" s="1"/>
  <c r="S51" i="1" s="1"/>
  <c r="S16" i="1"/>
  <c r="S21" i="1"/>
  <c r="S38" i="1" s="1"/>
  <c r="S52" i="1" s="1"/>
  <c r="S23" i="4"/>
  <c r="S40" i="4" s="1"/>
  <c r="S54" i="4" s="1"/>
  <c r="S21" i="4"/>
  <c r="S22" i="4"/>
  <c r="S39" i="4" s="1"/>
  <c r="S53" i="4" s="1"/>
  <c r="S25" i="4"/>
  <c r="S42" i="4" s="1"/>
  <c r="S56" i="4" s="1"/>
  <c r="S26" i="4"/>
  <c r="S43" i="4" s="1"/>
  <c r="S57" i="4" s="1"/>
  <c r="S24" i="4"/>
  <c r="S41" i="4" s="1"/>
  <c r="S55" i="4" s="1"/>
  <c r="U12" i="1"/>
  <c r="T14" i="1"/>
  <c r="Q43" i="1"/>
  <c r="Q39" i="1"/>
  <c r="Q44" i="4"/>
  <c r="Q48" i="4"/>
  <c r="U13" i="3"/>
  <c r="T15" i="3"/>
  <c r="P42" i="3"/>
  <c r="P43" i="3"/>
  <c r="P45" i="3" s="1"/>
  <c r="Q44" i="3"/>
  <c r="Q40" i="3"/>
  <c r="U17" i="4"/>
  <c r="T19" i="4"/>
  <c r="P47" i="4"/>
  <c r="P46" i="4"/>
  <c r="Q48" i="3"/>
  <c r="Q54" i="3" s="1"/>
  <c r="S21" i="3"/>
  <c r="S38" i="3" s="1"/>
  <c r="S52" i="3" s="1"/>
  <c r="S20" i="3"/>
  <c r="S37" i="3" s="1"/>
  <c r="S51" i="3" s="1"/>
  <c r="S19" i="3"/>
  <c r="S36" i="3" s="1"/>
  <c r="S50" i="3" s="1"/>
  <c r="S22" i="3"/>
  <c r="S39" i="3" s="1"/>
  <c r="S53" i="3" s="1"/>
  <c r="S17" i="3"/>
  <c r="S18" i="3"/>
  <c r="S35" i="3" s="1"/>
  <c r="S49" i="3" s="1"/>
  <c r="R38" i="4"/>
  <c r="R27" i="4"/>
  <c r="R23" i="3"/>
  <c r="R34" i="3"/>
  <c r="P41" i="1"/>
  <c r="P42" i="1"/>
  <c r="Q47" i="1"/>
  <c r="Q53" i="1" s="1"/>
  <c r="U19" i="4" l="1"/>
  <c r="V17" i="4"/>
  <c r="T17" i="1"/>
  <c r="T34" i="1" s="1"/>
  <c r="T48" i="1" s="1"/>
  <c r="T16" i="1"/>
  <c r="T18" i="1"/>
  <c r="T21" i="1"/>
  <c r="T38" i="1" s="1"/>
  <c r="T52" i="1" s="1"/>
  <c r="T19" i="1"/>
  <c r="T20" i="1"/>
  <c r="P44" i="1"/>
  <c r="P45" i="1" s="1"/>
  <c r="R52" i="4"/>
  <c r="R58" i="4" s="1"/>
  <c r="R44" i="4"/>
  <c r="R48" i="4"/>
  <c r="P49" i="4"/>
  <c r="P50" i="4" s="1"/>
  <c r="Q42" i="3"/>
  <c r="Q43" i="3"/>
  <c r="P46" i="3"/>
  <c r="Q47" i="4"/>
  <c r="Q46" i="4"/>
  <c r="V12" i="1"/>
  <c r="U14" i="1"/>
  <c r="R48" i="3"/>
  <c r="R54" i="3" s="1"/>
  <c r="R40" i="3"/>
  <c r="R44" i="3"/>
  <c r="T22" i="3"/>
  <c r="T39" i="3" s="1"/>
  <c r="T53" i="3" s="1"/>
  <c r="T21" i="3"/>
  <c r="T38" i="3" s="1"/>
  <c r="T52" i="3" s="1"/>
  <c r="T20" i="3"/>
  <c r="T37" i="3" s="1"/>
  <c r="T51" i="3" s="1"/>
  <c r="T19" i="3"/>
  <c r="T36" i="3" s="1"/>
  <c r="T50" i="3" s="1"/>
  <c r="T17" i="3"/>
  <c r="T18" i="3"/>
  <c r="T35" i="3" s="1"/>
  <c r="T49" i="3" s="1"/>
  <c r="Q42" i="1"/>
  <c r="Q41" i="1"/>
  <c r="S27" i="4"/>
  <c r="S38" i="4"/>
  <c r="R39" i="1"/>
  <c r="R43" i="1"/>
  <c r="S23" i="3"/>
  <c r="S34" i="3"/>
  <c r="S48" i="3" s="1"/>
  <c r="S54" i="3" s="1"/>
  <c r="T21" i="4"/>
  <c r="T24" i="4"/>
  <c r="T41" i="4" s="1"/>
  <c r="T55" i="4" s="1"/>
  <c r="T25" i="4"/>
  <c r="T42" i="4" s="1"/>
  <c r="T56" i="4" s="1"/>
  <c r="T26" i="4"/>
  <c r="T43" i="4" s="1"/>
  <c r="T57" i="4" s="1"/>
  <c r="T23" i="4"/>
  <c r="T40" i="4" s="1"/>
  <c r="T54" i="4" s="1"/>
  <c r="T22" i="4"/>
  <c r="T39" i="4" s="1"/>
  <c r="T53" i="4" s="1"/>
  <c r="U15" i="3"/>
  <c r="V13" i="3"/>
  <c r="S22" i="1"/>
  <c r="S33" i="1"/>
  <c r="S47" i="1" s="1"/>
  <c r="S53" i="1" s="1"/>
  <c r="Q45" i="3" l="1"/>
  <c r="Q49" i="4"/>
  <c r="Q50" i="4" s="1"/>
  <c r="Q44" i="1"/>
  <c r="Q45" i="1" s="1"/>
  <c r="S44" i="4"/>
  <c r="S48" i="4"/>
  <c r="R43" i="3"/>
  <c r="R42" i="3"/>
  <c r="T37" i="1"/>
  <c r="T51" i="1" s="1"/>
  <c r="W13" i="3"/>
  <c r="W15" i="3" s="1"/>
  <c r="V15" i="3"/>
  <c r="R42" i="1"/>
  <c r="R41" i="1"/>
  <c r="Q46" i="3"/>
  <c r="R47" i="4"/>
  <c r="R46" i="4"/>
  <c r="T36" i="1"/>
  <c r="T50" i="1" s="1"/>
  <c r="T38" i="4"/>
  <c r="T27" i="4"/>
  <c r="U21" i="3"/>
  <c r="U17" i="3"/>
  <c r="U22" i="3"/>
  <c r="U20" i="3"/>
  <c r="U19" i="3"/>
  <c r="U18" i="3"/>
  <c r="S40" i="3"/>
  <c r="S44" i="3"/>
  <c r="T34" i="3"/>
  <c r="T23" i="3"/>
  <c r="U19" i="1"/>
  <c r="U20" i="1"/>
  <c r="U21" i="1"/>
  <c r="U18" i="1"/>
  <c r="U17" i="1"/>
  <c r="U16" i="1"/>
  <c r="W17" i="4"/>
  <c r="W19" i="4" s="1"/>
  <c r="V19" i="4"/>
  <c r="T33" i="1"/>
  <c r="T22" i="1"/>
  <c r="S43" i="1"/>
  <c r="S39" i="1"/>
  <c r="S52" i="4"/>
  <c r="S58" i="4" s="1"/>
  <c r="W12" i="1"/>
  <c r="W14" i="1" s="1"/>
  <c r="V14" i="1"/>
  <c r="T35" i="1"/>
  <c r="T49" i="1" s="1"/>
  <c r="U26" i="4"/>
  <c r="U24" i="4"/>
  <c r="U25" i="4"/>
  <c r="U21" i="4"/>
  <c r="U23" i="4"/>
  <c r="U22" i="4"/>
  <c r="R49" i="4" l="1"/>
  <c r="R50" i="4" s="1"/>
  <c r="R45" i="3"/>
  <c r="R46" i="3" s="1"/>
  <c r="R44" i="1"/>
  <c r="R45" i="1" s="1"/>
  <c r="T48" i="3"/>
  <c r="T54" i="3" s="1"/>
  <c r="T44" i="3"/>
  <c r="T40" i="3"/>
  <c r="U36" i="3"/>
  <c r="U38" i="3"/>
  <c r="U42" i="4"/>
  <c r="U33" i="1"/>
  <c r="U22" i="1"/>
  <c r="U37" i="1"/>
  <c r="U51" i="1" s="1"/>
  <c r="U37" i="3"/>
  <c r="V17" i="3"/>
  <c r="V20" i="3"/>
  <c r="V37" i="3" s="1"/>
  <c r="V51" i="3" s="1"/>
  <c r="V19" i="3"/>
  <c r="V36" i="3" s="1"/>
  <c r="V50" i="3" s="1"/>
  <c r="V21" i="3"/>
  <c r="V38" i="3" s="1"/>
  <c r="V52" i="3" s="1"/>
  <c r="V22" i="3"/>
  <c r="V39" i="3" s="1"/>
  <c r="V53" i="3" s="1"/>
  <c r="V18" i="3"/>
  <c r="V35" i="3" s="1"/>
  <c r="V49" i="3" s="1"/>
  <c r="W24" i="4"/>
  <c r="W41" i="4" s="1"/>
  <c r="W55" i="4" s="1"/>
  <c r="W21" i="4"/>
  <c r="W25" i="4"/>
  <c r="W42" i="4" s="1"/>
  <c r="W56" i="4" s="1"/>
  <c r="W23" i="4"/>
  <c r="W40" i="4" s="1"/>
  <c r="W54" i="4" s="1"/>
  <c r="W26" i="4"/>
  <c r="W43" i="4" s="1"/>
  <c r="W57" i="4" s="1"/>
  <c r="W22" i="4"/>
  <c r="W39" i="4" s="1"/>
  <c r="W53" i="4" s="1"/>
  <c r="U39" i="4"/>
  <c r="U41" i="4"/>
  <c r="V20" i="1"/>
  <c r="V37" i="1" s="1"/>
  <c r="V51" i="1" s="1"/>
  <c r="V18" i="1"/>
  <c r="V21" i="1"/>
  <c r="V38" i="1" s="1"/>
  <c r="V52" i="1" s="1"/>
  <c r="V17" i="1"/>
  <c r="V19" i="1"/>
  <c r="V16" i="1"/>
  <c r="S41" i="1"/>
  <c r="S42" i="1"/>
  <c r="T47" i="1"/>
  <c r="T53" i="1" s="1"/>
  <c r="T43" i="1"/>
  <c r="T39" i="1"/>
  <c r="U34" i="1"/>
  <c r="U48" i="1" s="1"/>
  <c r="U36" i="1"/>
  <c r="U50" i="1" s="1"/>
  <c r="S43" i="3"/>
  <c r="S42" i="3"/>
  <c r="U39" i="3"/>
  <c r="T52" i="4"/>
  <c r="T44" i="4"/>
  <c r="T48" i="4"/>
  <c r="W19" i="3"/>
  <c r="W36" i="3" s="1"/>
  <c r="W50" i="3" s="1"/>
  <c r="W18" i="3"/>
  <c r="W35" i="3" s="1"/>
  <c r="W49" i="3" s="1"/>
  <c r="W17" i="3"/>
  <c r="W22" i="3"/>
  <c r="W39" i="3" s="1"/>
  <c r="W53" i="3" s="1"/>
  <c r="W20" i="3"/>
  <c r="W37" i="3" s="1"/>
  <c r="W51" i="3" s="1"/>
  <c r="W21" i="3"/>
  <c r="W38" i="3" s="1"/>
  <c r="W52" i="3" s="1"/>
  <c r="S47" i="4"/>
  <c r="S46" i="4"/>
  <c r="U38" i="4"/>
  <c r="U27" i="4"/>
  <c r="U38" i="1"/>
  <c r="U40" i="4"/>
  <c r="U43" i="4"/>
  <c r="W20" i="1"/>
  <c r="W19" i="1"/>
  <c r="W21" i="1"/>
  <c r="W16" i="1"/>
  <c r="W17" i="1"/>
  <c r="W18" i="1"/>
  <c r="V26" i="4"/>
  <c r="V43" i="4" s="1"/>
  <c r="V57" i="4" s="1"/>
  <c r="V25" i="4"/>
  <c r="V42" i="4" s="1"/>
  <c r="V56" i="4" s="1"/>
  <c r="V24" i="4"/>
  <c r="V41" i="4" s="1"/>
  <c r="V55" i="4" s="1"/>
  <c r="V23" i="4"/>
  <c r="V21" i="4"/>
  <c r="V22" i="4"/>
  <c r="V39" i="4" s="1"/>
  <c r="V53" i="4" s="1"/>
  <c r="U35" i="1"/>
  <c r="U35" i="3"/>
  <c r="U34" i="3"/>
  <c r="U23" i="3"/>
  <c r="X17" i="3" l="1"/>
  <c r="Y23" i="4"/>
  <c r="X21" i="4"/>
  <c r="S45" i="3"/>
  <c r="S46" i="3" s="1"/>
  <c r="Y22" i="4"/>
  <c r="Y17" i="3"/>
  <c r="Y18" i="3"/>
  <c r="Y25" i="4"/>
  <c r="S49" i="4"/>
  <c r="S50" i="4" s="1"/>
  <c r="Y21" i="4"/>
  <c r="U44" i="4"/>
  <c r="U48" i="4"/>
  <c r="V34" i="1"/>
  <c r="V48" i="1" s="1"/>
  <c r="X21" i="3"/>
  <c r="X18" i="3"/>
  <c r="W22" i="1"/>
  <c r="W33" i="1"/>
  <c r="X16" i="1"/>
  <c r="Y16" i="1"/>
  <c r="Y26" i="4"/>
  <c r="U54" i="4"/>
  <c r="T58" i="4"/>
  <c r="X24" i="4"/>
  <c r="U53" i="4"/>
  <c r="Y39" i="4"/>
  <c r="X39" i="4"/>
  <c r="V23" i="3"/>
  <c r="V34" i="3"/>
  <c r="X25" i="4"/>
  <c r="U52" i="3"/>
  <c r="Y38" i="3"/>
  <c r="X38" i="3"/>
  <c r="T43" i="3"/>
  <c r="T42" i="3"/>
  <c r="W37" i="1"/>
  <c r="X20" i="1"/>
  <c r="Y20" i="1"/>
  <c r="T46" i="4"/>
  <c r="T47" i="4"/>
  <c r="T41" i="1"/>
  <c r="T42" i="1"/>
  <c r="Y24" i="4"/>
  <c r="U49" i="3"/>
  <c r="X35" i="3"/>
  <c r="Y35" i="3"/>
  <c r="V27" i="4"/>
  <c r="V38" i="4"/>
  <c r="W38" i="1"/>
  <c r="X38" i="1" s="1"/>
  <c r="Y21" i="1"/>
  <c r="X21" i="1"/>
  <c r="U52" i="4"/>
  <c r="Y22" i="3"/>
  <c r="V22" i="1"/>
  <c r="V33" i="1"/>
  <c r="V47" i="1" s="1"/>
  <c r="V35" i="1"/>
  <c r="V49" i="1" s="1"/>
  <c r="U55" i="4"/>
  <c r="X41" i="4"/>
  <c r="Y41" i="4"/>
  <c r="W38" i="4"/>
  <c r="W27" i="4"/>
  <c r="X20" i="3"/>
  <c r="U56" i="4"/>
  <c r="X42" i="4"/>
  <c r="Y42" i="4"/>
  <c r="Y19" i="3"/>
  <c r="W34" i="1"/>
  <c r="X17" i="1"/>
  <c r="Y17" i="1"/>
  <c r="U53" i="3"/>
  <c r="X39" i="3"/>
  <c r="Y39" i="3"/>
  <c r="U50" i="3"/>
  <c r="Y36" i="3"/>
  <c r="X36" i="3"/>
  <c r="Y20" i="3"/>
  <c r="X26" i="4"/>
  <c r="U48" i="3"/>
  <c r="U40" i="3"/>
  <c r="U44" i="3"/>
  <c r="U49" i="1"/>
  <c r="V40" i="4"/>
  <c r="V54" i="4" s="1"/>
  <c r="X23" i="4"/>
  <c r="W35" i="1"/>
  <c r="Y35" i="1" s="1"/>
  <c r="X18" i="1"/>
  <c r="Y18" i="1"/>
  <c r="W36" i="1"/>
  <c r="Y19" i="1"/>
  <c r="X19" i="1"/>
  <c r="U57" i="4"/>
  <c r="Y43" i="4"/>
  <c r="X43" i="4"/>
  <c r="U52" i="1"/>
  <c r="W34" i="3"/>
  <c r="W23" i="3"/>
  <c r="X22" i="3"/>
  <c r="S44" i="1"/>
  <c r="S45" i="1" s="1"/>
  <c r="V36" i="1"/>
  <c r="V50" i="1" s="1"/>
  <c r="X22" i="4"/>
  <c r="U51" i="3"/>
  <c r="Y37" i="3"/>
  <c r="X37" i="3"/>
  <c r="U47" i="1"/>
  <c r="U43" i="1"/>
  <c r="U39" i="1"/>
  <c r="Y21" i="3"/>
  <c r="X19" i="3"/>
  <c r="U53" i="1" l="1"/>
  <c r="Y27" i="4"/>
  <c r="Y34" i="1"/>
  <c r="X34" i="1"/>
  <c r="X27" i="4"/>
  <c r="T49" i="4"/>
  <c r="T50" i="4" s="1"/>
  <c r="X23" i="3"/>
  <c r="X36" i="1"/>
  <c r="X38" i="4"/>
  <c r="W49" i="1"/>
  <c r="X49" i="1" s="1"/>
  <c r="W40" i="3"/>
  <c r="W44" i="3"/>
  <c r="U54" i="3"/>
  <c r="X35" i="1"/>
  <c r="X56" i="4"/>
  <c r="Y56" i="4"/>
  <c r="W52" i="1"/>
  <c r="Y38" i="1"/>
  <c r="T44" i="1"/>
  <c r="T45" i="1" s="1"/>
  <c r="X52" i="3"/>
  <c r="Y52" i="3"/>
  <c r="V40" i="3"/>
  <c r="V44" i="3"/>
  <c r="Y34" i="3"/>
  <c r="Y40" i="3" s="1"/>
  <c r="X53" i="4"/>
  <c r="Y53" i="4"/>
  <c r="X40" i="4"/>
  <c r="W50" i="1"/>
  <c r="X50" i="1" s="1"/>
  <c r="Y36" i="1"/>
  <c r="X34" i="3"/>
  <c r="X40" i="3" s="1"/>
  <c r="V53" i="1"/>
  <c r="U58" i="4"/>
  <c r="V52" i="4"/>
  <c r="V58" i="4" s="1"/>
  <c r="V44" i="4"/>
  <c r="V48" i="4"/>
  <c r="Y49" i="3"/>
  <c r="X49" i="3"/>
  <c r="X54" i="4"/>
  <c r="Y54" i="4"/>
  <c r="W47" i="1"/>
  <c r="W39" i="1"/>
  <c r="W43" i="1"/>
  <c r="Y33" i="1"/>
  <c r="X33" i="1"/>
  <c r="Y38" i="4"/>
  <c r="U42" i="1"/>
  <c r="U41" i="1"/>
  <c r="W48" i="3"/>
  <c r="W54" i="3" s="1"/>
  <c r="Y57" i="4"/>
  <c r="X57" i="4"/>
  <c r="Y23" i="3"/>
  <c r="X53" i="3"/>
  <c r="Y53" i="3"/>
  <c r="Y55" i="4"/>
  <c r="X55" i="4"/>
  <c r="V43" i="1"/>
  <c r="V39" i="1"/>
  <c r="W51" i="1"/>
  <c r="X37" i="1"/>
  <c r="Y37" i="1"/>
  <c r="Y22" i="1"/>
  <c r="X22" i="1"/>
  <c r="X51" i="3"/>
  <c r="Y51" i="3"/>
  <c r="U43" i="3"/>
  <c r="U42" i="3"/>
  <c r="Y50" i="3"/>
  <c r="X50" i="3"/>
  <c r="W48" i="1"/>
  <c r="W52" i="4"/>
  <c r="W58" i="4" s="1"/>
  <c r="W44" i="4"/>
  <c r="W48" i="4"/>
  <c r="T45" i="3"/>
  <c r="V48" i="3"/>
  <c r="V54" i="3" s="1"/>
  <c r="Y40" i="4"/>
  <c r="U47" i="4"/>
  <c r="U46" i="4"/>
  <c r="Y44" i="3" l="1"/>
  <c r="Y43" i="1"/>
  <c r="X44" i="4"/>
  <c r="X44" i="3"/>
  <c r="Y48" i="4"/>
  <c r="Y49" i="1"/>
  <c r="U44" i="1"/>
  <c r="Y48" i="1"/>
  <c r="X48" i="1"/>
  <c r="V41" i="1"/>
  <c r="V42" i="1"/>
  <c r="X39" i="1"/>
  <c r="W53" i="1"/>
  <c r="Y47" i="1"/>
  <c r="X47" i="1"/>
  <c r="W43" i="3"/>
  <c r="W42" i="3"/>
  <c r="X48" i="4"/>
  <c r="U45" i="1"/>
  <c r="Y39" i="1"/>
  <c r="Y52" i="4"/>
  <c r="Y58" i="4" s="1"/>
  <c r="W46" i="4"/>
  <c r="W47" i="4"/>
  <c r="X43" i="1"/>
  <c r="T46" i="3"/>
  <c r="Y52" i="1"/>
  <c r="X52" i="1"/>
  <c r="X48" i="3"/>
  <c r="X54" i="3" s="1"/>
  <c r="U49" i="4"/>
  <c r="U45" i="3"/>
  <c r="U46" i="3" s="1"/>
  <c r="X51" i="1"/>
  <c r="Y51" i="1"/>
  <c r="Y44" i="4"/>
  <c r="W41" i="1"/>
  <c r="W42" i="1"/>
  <c r="X52" i="4"/>
  <c r="X58" i="4" s="1"/>
  <c r="V47" i="4"/>
  <c r="V46" i="4"/>
  <c r="V43" i="3"/>
  <c r="V42" i="3"/>
  <c r="Y48" i="3"/>
  <c r="Y54" i="3" s="1"/>
  <c r="Y50" i="1"/>
  <c r="Y42" i="3" l="1"/>
  <c r="V49" i="4"/>
  <c r="V50" i="4" s="1"/>
  <c r="V45" i="3"/>
  <c r="V46" i="3" s="1"/>
  <c r="W44" i="1"/>
  <c r="W45" i="1" s="1"/>
  <c r="W49" i="4"/>
  <c r="W50" i="4" s="1"/>
  <c r="V44" i="1"/>
  <c r="X47" i="4"/>
  <c r="X46" i="4"/>
  <c r="Y42" i="1"/>
  <c r="Y47" i="4"/>
  <c r="X53" i="1"/>
  <c r="Y53" i="1"/>
  <c r="Y43" i="3"/>
  <c r="W45" i="3"/>
  <c r="W46" i="3" s="1"/>
  <c r="V45" i="1"/>
  <c r="Y46" i="4"/>
  <c r="X42" i="1"/>
  <c r="Y41" i="1"/>
  <c r="X41" i="1"/>
  <c r="X43" i="3"/>
  <c r="X42" i="3"/>
  <c r="U50" i="4"/>
  <c r="X45" i="1" l="1"/>
  <c r="X44" i="1"/>
  <c r="X46" i="3"/>
  <c r="X45" i="3"/>
  <c r="Y45" i="3"/>
  <c r="Y44" i="1"/>
  <c r="Y49" i="4"/>
  <c r="X49" i="4"/>
  <c r="X50" i="4"/>
  <c r="Y45" i="1"/>
  <c r="Y46" i="3"/>
  <c r="Y50" i="4"/>
</calcChain>
</file>

<file path=xl/sharedStrings.xml><?xml version="1.0" encoding="utf-8"?>
<sst xmlns="http://schemas.openxmlformats.org/spreadsheetml/2006/main" count="196" uniqueCount="66">
  <si>
    <t>ASSUMPTIONS:</t>
  </si>
  <si>
    <t>Discount Rate</t>
  </si>
  <si>
    <t>PROPERTY TAX ANALYSIS:</t>
  </si>
  <si>
    <t>Payment Year</t>
  </si>
  <si>
    <t>Tax Year</t>
  </si>
  <si>
    <t>TOTALS</t>
  </si>
  <si>
    <t>NPV</t>
  </si>
  <si>
    <t>Cumulative Taxable Value</t>
  </si>
  <si>
    <t>Year</t>
  </si>
  <si>
    <t xml:space="preserve">     Total Assessed Value:</t>
  </si>
  <si>
    <t>TOTAL TAXABLE VALUE:</t>
  </si>
  <si>
    <t>TAX RATE &amp; INCREMENT ANALYSIS:</t>
  </si>
  <si>
    <t>Salt Lake County</t>
  </si>
  <si>
    <t>South Salt Lake Valley Mosquito Abatement District</t>
  </si>
  <si>
    <t>Central Utah Water Conservancy District</t>
  </si>
  <si>
    <t>Salt Lake County Library</t>
  </si>
  <si>
    <t>TOTAL INCREMENTAL TAX REVENUE:</t>
  </si>
  <si>
    <t>PROJECT AREA BUDGET</t>
  </si>
  <si>
    <t>Sources of Funds:</t>
  </si>
  <si>
    <t>Property Tax Participation Rate for Budget</t>
  </si>
  <si>
    <t>Property Tax Increment for Budget</t>
  </si>
  <si>
    <t>Total Property Tax Increment for Budget:</t>
  </si>
  <si>
    <t>Uses of Tax Increment Funds:</t>
  </si>
  <si>
    <t>County Administration (County's Increment Only)</t>
  </si>
  <si>
    <t>Redevelopment Activities</t>
  </si>
  <si>
    <t>Total Uses</t>
  </si>
  <si>
    <t>REMAINING TAX REVENUES FOR TAXING ENTITIES</t>
  </si>
  <si>
    <t>Total</t>
  </si>
  <si>
    <t>Phase I</t>
  </si>
  <si>
    <t>Phase II</t>
  </si>
  <si>
    <t>Office</t>
  </si>
  <si>
    <t>Building</t>
  </si>
  <si>
    <t>PP</t>
  </si>
  <si>
    <t>Phase I Office</t>
  </si>
  <si>
    <t>Phase I Retail</t>
  </si>
  <si>
    <t>Phase I Residential</t>
  </si>
  <si>
    <t>Exemption</t>
  </si>
  <si>
    <t>Phase II Office</t>
  </si>
  <si>
    <t>Phase II Retail</t>
  </si>
  <si>
    <t>Phase II Residential</t>
  </si>
  <si>
    <t>Phase II Hotel</t>
  </si>
  <si>
    <t>Redevelopment Agency of South Salt Lake</t>
  </si>
  <si>
    <t>Tax Increment Analysis</t>
  </si>
  <si>
    <t>Phase I Development</t>
  </si>
  <si>
    <t>Commercial</t>
  </si>
  <si>
    <t>Residential</t>
  </si>
  <si>
    <t>Less Residential Exemption</t>
  </si>
  <si>
    <t>Residential Exemption</t>
  </si>
  <si>
    <t>Totals</t>
  </si>
  <si>
    <t>Granite School District</t>
  </si>
  <si>
    <t>South Salt Lake City</t>
  </si>
  <si>
    <t>Agency Administration and Operations</t>
  </si>
  <si>
    <t xml:space="preserve">URA Housing </t>
  </si>
  <si>
    <t>Phase II Development</t>
  </si>
  <si>
    <t>Hotel</t>
  </si>
  <si>
    <t>Proposed Development</t>
  </si>
  <si>
    <t>Apartments</t>
  </si>
  <si>
    <t>Office Sq. Ft.</t>
  </si>
  <si>
    <t>Apartment Units</t>
  </si>
  <si>
    <t>Retail Sq. Ft.</t>
  </si>
  <si>
    <t>Hotel Units</t>
  </si>
  <si>
    <r>
      <t>Comparable Values</t>
    </r>
    <r>
      <rPr>
        <vertAlign val="superscript"/>
        <sz val="11"/>
        <color theme="1"/>
        <rFont val="Calibri"/>
        <family val="2"/>
        <scheme val="minor"/>
      </rPr>
      <t>1</t>
    </r>
  </si>
  <si>
    <t>1. Comparables used included building types with parking structures</t>
  </si>
  <si>
    <t>Retail</t>
  </si>
  <si>
    <t>South City Development</t>
  </si>
  <si>
    <t>2019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</si>
</sst>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ar&quot;\ ##"/>
    <numFmt numFmtId="167" formatCode="_(* #,##0.000000_);_(* \(#,##0.000000\);_(* &quot;-&quot;??_);_(@_)"/>
    <numFmt numFmtId="168" formatCode="_(&quot;$&quot;* #,##0.00000_);_(&quot;$&quot;* \(#,##0.00000\);_(&quot;$&quot;* &quot;-&quot;??_);_(@_)"/>
    <numFmt numFmtId="169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8"/>
      <name val="Arial Narrow"/>
      <family val="2"/>
    </font>
    <font>
      <b/>
      <sz val="8"/>
      <name val="Arial Narrow"/>
      <family val="2"/>
    </font>
    <font>
      <b/>
      <i/>
      <u/>
      <sz val="8"/>
      <color rgb="FFFF000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u/>
      <sz val="8"/>
      <name val="Arial Narrow"/>
      <family val="2"/>
    </font>
    <font>
      <i/>
      <sz val="8"/>
      <name val="Arial Narrow"/>
      <family val="2"/>
    </font>
    <font>
      <i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theme="0"/>
      <name val="Arial Narrow"/>
      <family val="2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Border="1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3" fontId="2" fillId="0" borderId="0" xfId="1" applyFont="1"/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4" xfId="0" applyFont="1" applyBorder="1" applyAlignment="1"/>
    <xf numFmtId="0" fontId="2" fillId="0" borderId="5" xfId="0" applyFont="1" applyBorder="1" applyAlignment="1"/>
    <xf numFmtId="164" fontId="2" fillId="0" borderId="6" xfId="0" applyNumberFormat="1" applyFont="1" applyBorder="1"/>
    <xf numFmtId="43" fontId="2" fillId="0" borderId="0" xfId="1" applyFont="1" applyBorder="1"/>
    <xf numFmtId="0" fontId="7" fillId="0" borderId="0" xfId="0" applyFont="1" applyFill="1"/>
    <xf numFmtId="0" fontId="2" fillId="0" borderId="7" xfId="0" applyFont="1" applyBorder="1" applyAlignment="1"/>
    <xf numFmtId="0" fontId="2" fillId="0" borderId="8" xfId="0" applyFont="1" applyBorder="1" applyAlignment="1"/>
    <xf numFmtId="43" fontId="2" fillId="0" borderId="0" xfId="0" applyNumberFormat="1" applyFont="1"/>
    <xf numFmtId="0" fontId="8" fillId="0" borderId="0" xfId="0" applyFont="1"/>
    <xf numFmtId="165" fontId="2" fillId="0" borderId="0" xfId="0" applyNumberFormat="1" applyFont="1"/>
    <xf numFmtId="165" fontId="2" fillId="0" borderId="0" xfId="1" applyNumberFormat="1" applyFont="1"/>
    <xf numFmtId="165" fontId="2" fillId="0" borderId="0" xfId="1" applyNumberFormat="1" applyFont="1" applyBorder="1"/>
    <xf numFmtId="0" fontId="2" fillId="3" borderId="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5" fontId="4" fillId="4" borderId="11" xfId="0" applyNumberFormat="1" applyFont="1" applyFill="1" applyBorder="1"/>
    <xf numFmtId="0" fontId="12" fillId="0" borderId="0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11" xfId="0" applyFont="1" applyFill="1" applyBorder="1"/>
    <xf numFmtId="165" fontId="2" fillId="2" borderId="11" xfId="1" applyNumberFormat="1" applyFont="1" applyFill="1" applyBorder="1"/>
    <xf numFmtId="165" fontId="2" fillId="0" borderId="0" xfId="0" applyNumberFormat="1" applyFont="1" applyFill="1" applyBorder="1"/>
    <xf numFmtId="9" fontId="2" fillId="0" borderId="0" xfId="3" applyFont="1" applyFill="1" applyBorder="1"/>
    <xf numFmtId="0" fontId="8" fillId="2" borderId="11" xfId="0" applyFont="1" applyFill="1" applyBorder="1" applyAlignment="1"/>
    <xf numFmtId="44" fontId="4" fillId="0" borderId="0" xfId="2" applyNumberFormat="1" applyFont="1" applyFill="1" applyBorder="1"/>
    <xf numFmtId="165" fontId="4" fillId="0" borderId="0" xfId="1" applyNumberFormat="1" applyFont="1" applyFill="1" applyBorder="1"/>
    <xf numFmtId="168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4" borderId="11" xfId="0" applyFont="1" applyFill="1" applyBorder="1" applyAlignment="1"/>
    <xf numFmtId="165" fontId="0" fillId="0" borderId="0" xfId="1" applyNumberFormat="1" applyFont="1"/>
    <xf numFmtId="165" fontId="0" fillId="0" borderId="0" xfId="0" applyNumberFormat="1"/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/>
    <xf numFmtId="166" fontId="2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3" fontId="2" fillId="0" borderId="0" xfId="1" applyFont="1" applyFill="1" applyBorder="1"/>
    <xf numFmtId="165" fontId="2" fillId="0" borderId="0" xfId="0" applyNumberFormat="1" applyFont="1" applyBorder="1"/>
    <xf numFmtId="0" fontId="14" fillId="3" borderId="0" xfId="0" applyFont="1" applyFill="1" applyBorder="1" applyAlignment="1">
      <alignment horizontal="center"/>
    </xf>
    <xf numFmtId="0" fontId="2" fillId="0" borderId="0" xfId="0" applyFont="1" applyBorder="1" applyAlignment="1"/>
    <xf numFmtId="9" fontId="13" fillId="0" borderId="0" xfId="3" applyFont="1" applyBorder="1"/>
    <xf numFmtId="9" fontId="2" fillId="0" borderId="0" xfId="3" applyFont="1" applyBorder="1"/>
    <xf numFmtId="43" fontId="2" fillId="0" borderId="0" xfId="1" applyNumberFormat="1" applyFont="1" applyBorder="1" applyAlignment="1">
      <alignment horizontal="right"/>
    </xf>
    <xf numFmtId="164" fontId="13" fillId="0" borderId="0" xfId="3" applyNumberFormat="1" applyFont="1" applyBorder="1" applyAlignment="1">
      <alignment horizontal="right"/>
    </xf>
    <xf numFmtId="9" fontId="2" fillId="0" borderId="9" xfId="0" applyNumberFormat="1" applyFont="1" applyBorder="1"/>
    <xf numFmtId="0" fontId="9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4" xfId="0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/>
    <xf numFmtId="165" fontId="2" fillId="0" borderId="16" xfId="1" applyNumberFormat="1" applyFont="1" applyBorder="1"/>
    <xf numFmtId="9" fontId="2" fillId="0" borderId="16" xfId="3" applyFont="1" applyBorder="1"/>
    <xf numFmtId="165" fontId="4" fillId="0" borderId="16" xfId="1" applyNumberFormat="1" applyFont="1" applyBorder="1"/>
    <xf numFmtId="165" fontId="4" fillId="5" borderId="16" xfId="1" applyNumberFormat="1" applyFont="1" applyFill="1" applyBorder="1"/>
    <xf numFmtId="0" fontId="4" fillId="3" borderId="20" xfId="0" applyFont="1" applyFill="1" applyBorder="1"/>
    <xf numFmtId="0" fontId="2" fillId="0" borderId="20" xfId="0" applyFont="1" applyFill="1" applyBorder="1" applyAlignment="1"/>
    <xf numFmtId="0" fontId="4" fillId="0" borderId="20" xfId="0" applyFont="1" applyFill="1" applyBorder="1" applyAlignment="1"/>
    <xf numFmtId="0" fontId="2" fillId="0" borderId="20" xfId="0" applyFont="1" applyBorder="1" applyAlignment="1">
      <alignment horizontal="left" indent="1"/>
    </xf>
    <xf numFmtId="0" fontId="2" fillId="0" borderId="20" xfId="0" applyFont="1" applyBorder="1" applyAlignment="1"/>
    <xf numFmtId="0" fontId="2" fillId="0" borderId="20" xfId="0" applyFont="1" applyBorder="1" applyAlignment="1">
      <alignment wrapText="1"/>
    </xf>
    <xf numFmtId="0" fontId="4" fillId="4" borderId="10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2" fillId="0" borderId="11" xfId="0" applyFont="1" applyBorder="1"/>
    <xf numFmtId="165" fontId="2" fillId="0" borderId="11" xfId="1" applyNumberFormat="1" applyFont="1" applyFill="1" applyBorder="1"/>
    <xf numFmtId="165" fontId="4" fillId="0" borderId="22" xfId="0" applyNumberFormat="1" applyFont="1" applyBorder="1"/>
    <xf numFmtId="165" fontId="2" fillId="0" borderId="15" xfId="1" applyNumberFormat="1" applyFont="1" applyBorder="1"/>
    <xf numFmtId="165" fontId="4" fillId="0" borderId="23" xfId="0" applyNumberFormat="1" applyFont="1" applyBorder="1"/>
    <xf numFmtId="0" fontId="4" fillId="0" borderId="10" xfId="0" applyFont="1" applyBorder="1" applyAlignment="1"/>
    <xf numFmtId="0" fontId="4" fillId="0" borderId="11" xfId="0" applyFont="1" applyBorder="1" applyAlignment="1"/>
    <xf numFmtId="165" fontId="4" fillId="0" borderId="11" xfId="1" applyNumberFormat="1" applyFont="1" applyBorder="1"/>
    <xf numFmtId="165" fontId="4" fillId="0" borderId="22" xfId="1" applyNumberFormat="1" applyFont="1" applyBorder="1"/>
    <xf numFmtId="165" fontId="2" fillId="0" borderId="11" xfId="1" applyNumberFormat="1" applyFont="1" applyBorder="1"/>
    <xf numFmtId="165" fontId="4" fillId="5" borderId="22" xfId="1" applyNumberFormat="1" applyFont="1" applyFill="1" applyBorder="1"/>
    <xf numFmtId="165" fontId="2" fillId="0" borderId="11" xfId="0" applyNumberFormat="1" applyFont="1" applyBorder="1"/>
    <xf numFmtId="165" fontId="4" fillId="0" borderId="15" xfId="0" applyNumberFormat="1" applyFont="1" applyBorder="1"/>
    <xf numFmtId="165" fontId="4" fillId="5" borderId="15" xfId="0" applyNumberFormat="1" applyFont="1" applyFill="1" applyBorder="1"/>
    <xf numFmtId="165" fontId="4" fillId="5" borderId="23" xfId="0" applyNumberFormat="1" applyFont="1" applyFill="1" applyBorder="1"/>
    <xf numFmtId="44" fontId="4" fillId="0" borderId="15" xfId="2" applyNumberFormat="1" applyFont="1" applyBorder="1"/>
    <xf numFmtId="0" fontId="8" fillId="2" borderId="10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8" fillId="2" borderId="10" xfId="0" applyFont="1" applyFill="1" applyBorder="1"/>
    <xf numFmtId="165" fontId="2" fillId="2" borderId="11" xfId="0" applyNumberFormat="1" applyFont="1" applyFill="1" applyBorder="1"/>
    <xf numFmtId="165" fontId="2" fillId="2" borderId="22" xfId="0" applyNumberFormat="1" applyFont="1" applyFill="1" applyBorder="1"/>
    <xf numFmtId="0" fontId="4" fillId="3" borderId="10" xfId="0" applyFont="1" applyFill="1" applyBorder="1"/>
    <xf numFmtId="0" fontId="4" fillId="3" borderId="2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2" fillId="3" borderId="10" xfId="0" applyFont="1" applyFill="1" applyBorder="1"/>
    <xf numFmtId="167" fontId="13" fillId="0" borderId="20" xfId="1" applyNumberFormat="1" applyFont="1" applyFill="1" applyBorder="1" applyAlignment="1"/>
    <xf numFmtId="167" fontId="13" fillId="0" borderId="21" xfId="1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0" xfId="0" applyFont="1" applyFill="1" applyBorder="1"/>
    <xf numFmtId="0" fontId="9" fillId="2" borderId="11" xfId="0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22" xfId="0" applyNumberFormat="1" applyFont="1" applyFill="1" applyBorder="1" applyAlignment="1">
      <alignment horizontal="center"/>
    </xf>
    <xf numFmtId="0" fontId="2" fillId="3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165" fontId="0" fillId="0" borderId="16" xfId="1" applyNumberFormat="1" applyFont="1" applyBorder="1"/>
    <xf numFmtId="165" fontId="0" fillId="0" borderId="18" xfId="1" applyNumberFormat="1" applyFont="1" applyBorder="1"/>
    <xf numFmtId="0" fontId="0" fillId="6" borderId="23" xfId="0" applyFill="1" applyBorder="1"/>
    <xf numFmtId="0" fontId="0" fillId="6" borderId="22" xfId="0" applyFill="1" applyBorder="1"/>
    <xf numFmtId="0" fontId="0" fillId="4" borderId="23" xfId="0" applyFill="1" applyBorder="1"/>
    <xf numFmtId="0" fontId="0" fillId="4" borderId="22" xfId="0" applyFill="1" applyBorder="1"/>
    <xf numFmtId="169" fontId="0" fillId="0" borderId="16" xfId="1" applyNumberFormat="1" applyFont="1" applyFill="1" applyBorder="1"/>
    <xf numFmtId="169" fontId="0" fillId="0" borderId="18" xfId="1" applyNumberFormat="1" applyFont="1" applyFill="1" applyBorder="1"/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numFmt numFmtId="9" formatCode="&quot;$&quot;#,##0_);\(&quot;$&quot;#,##0\)"/>
    </dxf>
    <dxf>
      <numFmt numFmtId="9" formatCode="&quot;$&quot;#,##0_);\(&quot;$&quot;#,##0\)"/>
    </dxf>
    <dxf>
      <numFmt numFmtId="9" formatCode="&quot;$&quot;#,##0_);\(&quot;$&quot;#,##0\)"/>
    </dxf>
    <dxf>
      <numFmt numFmtId="9" formatCode="&quot;$&quot;#,##0_);\(&quot;$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18B8-98A7-4670-89BE-BF1E2484BE3A}">
  <dimension ref="A1:AA53"/>
  <sheetViews>
    <sheetView zoomScale="92" zoomScaleNormal="100" workbookViewId="0">
      <selection activeCell="D9" sqref="D9"/>
    </sheetView>
  </sheetViews>
  <sheetFormatPr defaultColWidth="9.140625" defaultRowHeight="12.75" outlineLevelCol="1" x14ac:dyDescent="0.25"/>
  <cols>
    <col min="1" max="1" width="3.28515625" style="1" customWidth="1"/>
    <col min="2" max="2" width="53.42578125" style="3" bestFit="1" customWidth="1"/>
    <col min="3" max="3" width="10" style="3" bestFit="1" customWidth="1"/>
    <col min="4" max="5" width="9.42578125" style="3" bestFit="1" customWidth="1" outlineLevel="1"/>
    <col min="6" max="6" width="11.140625" style="3" bestFit="1" customWidth="1" outlineLevel="1"/>
    <col min="7" max="7" width="9.42578125" style="3" customWidth="1" outlineLevel="1"/>
    <col min="8" max="21" width="9.42578125" style="3" bestFit="1" customWidth="1"/>
    <col min="22" max="22" width="9.42578125" style="3" customWidth="1"/>
    <col min="23" max="23" width="9.42578125" style="3" bestFit="1" customWidth="1"/>
    <col min="24" max="25" width="8.7109375" style="3" bestFit="1" customWidth="1"/>
    <col min="26" max="27" width="3.7109375" style="3" bestFit="1" customWidth="1"/>
    <col min="28" max="16384" width="9.140625" style="3"/>
  </cols>
  <sheetData>
    <row r="1" spans="1:25" ht="24" thickBot="1" x14ac:dyDescent="0.4">
      <c r="B1" s="2" t="s">
        <v>41</v>
      </c>
      <c r="F1" s="4" t="s">
        <v>0</v>
      </c>
      <c r="G1" s="5"/>
      <c r="H1" s="6"/>
      <c r="I1" s="7"/>
      <c r="Y1" s="8"/>
    </row>
    <row r="2" spans="1:25" ht="15.75" x14ac:dyDescent="0.25">
      <c r="B2" s="9" t="s">
        <v>64</v>
      </c>
      <c r="F2" s="10" t="s">
        <v>1</v>
      </c>
      <c r="G2" s="11"/>
      <c r="H2" s="12">
        <v>0.04</v>
      </c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ht="14.25" thickBot="1" x14ac:dyDescent="0.3">
      <c r="B3" s="14" t="s">
        <v>42</v>
      </c>
      <c r="F3" s="15" t="s">
        <v>47</v>
      </c>
      <c r="G3" s="16"/>
      <c r="H3" s="56">
        <v>-0.45</v>
      </c>
      <c r="I3" s="17"/>
    </row>
    <row r="4" spans="1:25" x14ac:dyDescent="0.25">
      <c r="B4" s="18"/>
      <c r="C4" s="17"/>
      <c r="D4" s="17"/>
      <c r="E4" s="19"/>
      <c r="F4" s="19"/>
      <c r="G4" s="19"/>
      <c r="H4" s="19"/>
      <c r="J4" s="20"/>
      <c r="X4" s="1"/>
    </row>
    <row r="5" spans="1:25" ht="12.75" customHeight="1" x14ac:dyDescent="0.25">
      <c r="B5" s="125" t="s">
        <v>2</v>
      </c>
      <c r="C5" s="57" t="s">
        <v>3</v>
      </c>
      <c r="D5" s="58">
        <f t="shared" ref="D5:W5" si="0">D6+1</f>
        <v>2021</v>
      </c>
      <c r="E5" s="58">
        <f t="shared" si="0"/>
        <v>2022</v>
      </c>
      <c r="F5" s="58">
        <f t="shared" si="0"/>
        <v>2023</v>
      </c>
      <c r="G5" s="58">
        <f t="shared" si="0"/>
        <v>2024</v>
      </c>
      <c r="H5" s="58">
        <f t="shared" si="0"/>
        <v>2025</v>
      </c>
      <c r="I5" s="58">
        <f t="shared" si="0"/>
        <v>2026</v>
      </c>
      <c r="J5" s="58">
        <f t="shared" si="0"/>
        <v>2027</v>
      </c>
      <c r="K5" s="58">
        <f t="shared" si="0"/>
        <v>2028</v>
      </c>
      <c r="L5" s="58">
        <f t="shared" si="0"/>
        <v>2029</v>
      </c>
      <c r="M5" s="58">
        <f t="shared" si="0"/>
        <v>2030</v>
      </c>
      <c r="N5" s="58">
        <f t="shared" si="0"/>
        <v>2031</v>
      </c>
      <c r="O5" s="58">
        <f t="shared" si="0"/>
        <v>2032</v>
      </c>
      <c r="P5" s="58">
        <f t="shared" si="0"/>
        <v>2033</v>
      </c>
      <c r="Q5" s="58">
        <f t="shared" si="0"/>
        <v>2034</v>
      </c>
      <c r="R5" s="58">
        <f t="shared" si="0"/>
        <v>2035</v>
      </c>
      <c r="S5" s="58">
        <f t="shared" si="0"/>
        <v>2036</v>
      </c>
      <c r="T5" s="58">
        <f t="shared" si="0"/>
        <v>2037</v>
      </c>
      <c r="U5" s="58">
        <f t="shared" si="0"/>
        <v>2038</v>
      </c>
      <c r="V5" s="58">
        <f t="shared" si="0"/>
        <v>2039</v>
      </c>
      <c r="W5" s="58">
        <f t="shared" si="0"/>
        <v>2040</v>
      </c>
      <c r="X5" s="59"/>
      <c r="Y5" s="60"/>
    </row>
    <row r="6" spans="1:25" x14ac:dyDescent="0.25">
      <c r="B6" s="126"/>
      <c r="C6" s="111" t="s">
        <v>4</v>
      </c>
      <c r="D6" s="23">
        <v>2020</v>
      </c>
      <c r="E6" s="23">
        <f t="shared" ref="E6:U7" si="1">D6+1</f>
        <v>2021</v>
      </c>
      <c r="F6" s="23">
        <f t="shared" si="1"/>
        <v>2022</v>
      </c>
      <c r="G6" s="23">
        <f t="shared" si="1"/>
        <v>2023</v>
      </c>
      <c r="H6" s="23">
        <f t="shared" si="1"/>
        <v>2024</v>
      </c>
      <c r="I6" s="23">
        <f t="shared" si="1"/>
        <v>2025</v>
      </c>
      <c r="J6" s="23">
        <f t="shared" si="1"/>
        <v>2026</v>
      </c>
      <c r="K6" s="23">
        <f t="shared" si="1"/>
        <v>2027</v>
      </c>
      <c r="L6" s="23">
        <f t="shared" si="1"/>
        <v>2028</v>
      </c>
      <c r="M6" s="23">
        <f t="shared" si="1"/>
        <v>2029</v>
      </c>
      <c r="N6" s="23">
        <f t="shared" si="1"/>
        <v>2030</v>
      </c>
      <c r="O6" s="23">
        <f t="shared" si="1"/>
        <v>2031</v>
      </c>
      <c r="P6" s="23">
        <f t="shared" si="1"/>
        <v>2032</v>
      </c>
      <c r="Q6" s="23">
        <f t="shared" si="1"/>
        <v>2033</v>
      </c>
      <c r="R6" s="23">
        <f t="shared" si="1"/>
        <v>2034</v>
      </c>
      <c r="S6" s="23">
        <f t="shared" si="1"/>
        <v>2035</v>
      </c>
      <c r="T6" s="23">
        <f t="shared" si="1"/>
        <v>2036</v>
      </c>
      <c r="U6" s="23">
        <f t="shared" si="1"/>
        <v>2037</v>
      </c>
      <c r="V6" s="23">
        <f t="shared" ref="V6:V7" si="2">U6+1</f>
        <v>2038</v>
      </c>
      <c r="W6" s="23">
        <f t="shared" ref="W6:W7" si="3">V6+1</f>
        <v>2039</v>
      </c>
      <c r="X6" s="27" t="s">
        <v>5</v>
      </c>
      <c r="Y6" s="112" t="s">
        <v>6</v>
      </c>
    </row>
    <row r="7" spans="1:25" x14ac:dyDescent="0.25">
      <c r="B7" s="67" t="s">
        <v>7</v>
      </c>
      <c r="C7" s="44" t="s">
        <v>8</v>
      </c>
      <c r="D7" s="46">
        <v>1</v>
      </c>
      <c r="E7" s="46">
        <f>D7+1</f>
        <v>2</v>
      </c>
      <c r="F7" s="46">
        <f t="shared" si="1"/>
        <v>3</v>
      </c>
      <c r="G7" s="46">
        <f t="shared" si="1"/>
        <v>4</v>
      </c>
      <c r="H7" s="46">
        <f t="shared" si="1"/>
        <v>5</v>
      </c>
      <c r="I7" s="46">
        <f t="shared" si="1"/>
        <v>6</v>
      </c>
      <c r="J7" s="46">
        <f t="shared" si="1"/>
        <v>7</v>
      </c>
      <c r="K7" s="46">
        <f t="shared" si="1"/>
        <v>8</v>
      </c>
      <c r="L7" s="46">
        <f t="shared" si="1"/>
        <v>9</v>
      </c>
      <c r="M7" s="46">
        <f t="shared" si="1"/>
        <v>10</v>
      </c>
      <c r="N7" s="46">
        <f t="shared" si="1"/>
        <v>11</v>
      </c>
      <c r="O7" s="46">
        <f t="shared" si="1"/>
        <v>12</v>
      </c>
      <c r="P7" s="46">
        <f t="shared" si="1"/>
        <v>13</v>
      </c>
      <c r="Q7" s="46">
        <f t="shared" si="1"/>
        <v>14</v>
      </c>
      <c r="R7" s="46">
        <f t="shared" si="1"/>
        <v>15</v>
      </c>
      <c r="S7" s="46">
        <f t="shared" si="1"/>
        <v>16</v>
      </c>
      <c r="T7" s="46">
        <f t="shared" si="1"/>
        <v>17</v>
      </c>
      <c r="U7" s="46">
        <f t="shared" si="1"/>
        <v>18</v>
      </c>
      <c r="V7" s="46">
        <f t="shared" si="2"/>
        <v>19</v>
      </c>
      <c r="W7" s="46">
        <f t="shared" si="3"/>
        <v>20</v>
      </c>
      <c r="X7" s="45"/>
      <c r="Y7" s="62"/>
    </row>
    <row r="8" spans="1:25" x14ac:dyDescent="0.25">
      <c r="B8" s="106" t="s">
        <v>43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127"/>
      <c r="Y8" s="128"/>
    </row>
    <row r="9" spans="1:25" ht="13.5" customHeight="1" x14ac:dyDescent="0.25">
      <c r="B9" s="68" t="s">
        <v>30</v>
      </c>
      <c r="C9" s="47"/>
      <c r="D9" s="48">
        <f>Assumptions!B24</f>
        <v>44438518.5</v>
      </c>
      <c r="E9" s="39">
        <f>D9</f>
        <v>44438518.5</v>
      </c>
      <c r="F9" s="39">
        <f t="shared" ref="F9:W13" si="4">E9</f>
        <v>44438518.5</v>
      </c>
      <c r="G9" s="39">
        <f t="shared" si="4"/>
        <v>44438518.5</v>
      </c>
      <c r="H9" s="39">
        <f t="shared" si="4"/>
        <v>44438518.5</v>
      </c>
      <c r="I9" s="39">
        <f t="shared" si="4"/>
        <v>44438518.5</v>
      </c>
      <c r="J9" s="39">
        <f t="shared" si="4"/>
        <v>44438518.5</v>
      </c>
      <c r="K9" s="39">
        <f t="shared" si="4"/>
        <v>44438518.5</v>
      </c>
      <c r="L9" s="39">
        <f t="shared" si="4"/>
        <v>44438518.5</v>
      </c>
      <c r="M9" s="39">
        <f t="shared" si="4"/>
        <v>44438518.5</v>
      </c>
      <c r="N9" s="39">
        <f t="shared" si="4"/>
        <v>44438518.5</v>
      </c>
      <c r="O9" s="39">
        <f t="shared" si="4"/>
        <v>44438518.5</v>
      </c>
      <c r="P9" s="39">
        <f t="shared" si="4"/>
        <v>44438518.5</v>
      </c>
      <c r="Q9" s="39">
        <f t="shared" si="4"/>
        <v>44438518.5</v>
      </c>
      <c r="R9" s="39">
        <f t="shared" si="4"/>
        <v>44438518.5</v>
      </c>
      <c r="S9" s="39">
        <f t="shared" si="4"/>
        <v>44438518.5</v>
      </c>
      <c r="T9" s="39">
        <f t="shared" si="4"/>
        <v>44438518.5</v>
      </c>
      <c r="U9" s="39">
        <f t="shared" si="4"/>
        <v>44438518.5</v>
      </c>
      <c r="V9" s="39">
        <f t="shared" si="4"/>
        <v>44438518.5</v>
      </c>
      <c r="W9" s="39">
        <f t="shared" si="4"/>
        <v>44438518.5</v>
      </c>
      <c r="X9" s="129"/>
      <c r="Y9" s="130"/>
    </row>
    <row r="10" spans="1:25" ht="13.5" customHeight="1" x14ac:dyDescent="0.25">
      <c r="B10" s="68" t="s">
        <v>44</v>
      </c>
      <c r="C10" s="47"/>
      <c r="D10" s="39">
        <f>Assumptions!E24</f>
        <v>3128000</v>
      </c>
      <c r="E10" s="39">
        <f t="shared" ref="E10:T13" si="5">D10</f>
        <v>3128000</v>
      </c>
      <c r="F10" s="39">
        <f t="shared" si="5"/>
        <v>3128000</v>
      </c>
      <c r="G10" s="39">
        <f t="shared" si="5"/>
        <v>3128000</v>
      </c>
      <c r="H10" s="39">
        <f t="shared" si="5"/>
        <v>3128000</v>
      </c>
      <c r="I10" s="39">
        <f t="shared" si="5"/>
        <v>3128000</v>
      </c>
      <c r="J10" s="39">
        <f t="shared" si="5"/>
        <v>3128000</v>
      </c>
      <c r="K10" s="39">
        <f t="shared" si="5"/>
        <v>3128000</v>
      </c>
      <c r="L10" s="39">
        <f t="shared" si="5"/>
        <v>3128000</v>
      </c>
      <c r="M10" s="39">
        <f t="shared" si="5"/>
        <v>3128000</v>
      </c>
      <c r="N10" s="39">
        <f t="shared" si="5"/>
        <v>3128000</v>
      </c>
      <c r="O10" s="39">
        <f t="shared" si="5"/>
        <v>3128000</v>
      </c>
      <c r="P10" s="39">
        <f t="shared" si="5"/>
        <v>3128000</v>
      </c>
      <c r="Q10" s="39">
        <f t="shared" si="5"/>
        <v>3128000</v>
      </c>
      <c r="R10" s="39">
        <f t="shared" si="5"/>
        <v>3128000</v>
      </c>
      <c r="S10" s="39">
        <f t="shared" si="5"/>
        <v>3128000</v>
      </c>
      <c r="T10" s="39">
        <f t="shared" si="5"/>
        <v>3128000</v>
      </c>
      <c r="U10" s="39">
        <f t="shared" si="4"/>
        <v>3128000</v>
      </c>
      <c r="V10" s="39">
        <f t="shared" si="4"/>
        <v>3128000</v>
      </c>
      <c r="W10" s="39">
        <f t="shared" si="4"/>
        <v>3128000</v>
      </c>
      <c r="X10" s="129"/>
      <c r="Y10" s="130"/>
    </row>
    <row r="11" spans="1:25" ht="13.5" customHeight="1" x14ac:dyDescent="0.25">
      <c r="B11" s="68" t="s">
        <v>45</v>
      </c>
      <c r="C11" s="47"/>
      <c r="D11" s="39">
        <f>Assumptions!H22</f>
        <v>34577388</v>
      </c>
      <c r="E11" s="39">
        <f t="shared" si="5"/>
        <v>34577388</v>
      </c>
      <c r="F11" s="39">
        <f t="shared" si="4"/>
        <v>34577388</v>
      </c>
      <c r="G11" s="39">
        <f t="shared" si="4"/>
        <v>34577388</v>
      </c>
      <c r="H11" s="39">
        <f t="shared" si="4"/>
        <v>34577388</v>
      </c>
      <c r="I11" s="39">
        <f t="shared" si="4"/>
        <v>34577388</v>
      </c>
      <c r="J11" s="39">
        <f t="shared" si="4"/>
        <v>34577388</v>
      </c>
      <c r="K11" s="39">
        <f t="shared" si="4"/>
        <v>34577388</v>
      </c>
      <c r="L11" s="39">
        <f t="shared" si="4"/>
        <v>34577388</v>
      </c>
      <c r="M11" s="39">
        <f t="shared" si="4"/>
        <v>34577388</v>
      </c>
      <c r="N11" s="39">
        <f t="shared" si="4"/>
        <v>34577388</v>
      </c>
      <c r="O11" s="39">
        <f t="shared" si="4"/>
        <v>34577388</v>
      </c>
      <c r="P11" s="39">
        <f t="shared" si="4"/>
        <v>34577388</v>
      </c>
      <c r="Q11" s="39">
        <f t="shared" si="4"/>
        <v>34577388</v>
      </c>
      <c r="R11" s="39">
        <f t="shared" si="4"/>
        <v>34577388</v>
      </c>
      <c r="S11" s="39">
        <f t="shared" si="4"/>
        <v>34577388</v>
      </c>
      <c r="T11" s="39">
        <f t="shared" si="4"/>
        <v>34577388</v>
      </c>
      <c r="U11" s="39">
        <f t="shared" si="4"/>
        <v>34577388</v>
      </c>
      <c r="V11" s="39">
        <f t="shared" si="4"/>
        <v>34577388</v>
      </c>
      <c r="W11" s="39">
        <f t="shared" si="4"/>
        <v>34577388</v>
      </c>
      <c r="X11" s="129"/>
      <c r="Y11" s="130"/>
    </row>
    <row r="12" spans="1:25" ht="13.5" customHeight="1" x14ac:dyDescent="0.25">
      <c r="B12" s="69" t="s">
        <v>9</v>
      </c>
      <c r="C12" s="47"/>
      <c r="D12" s="36">
        <f>SUM(D9:D11)</f>
        <v>82143906.5</v>
      </c>
      <c r="E12" s="36">
        <f t="shared" si="5"/>
        <v>82143906.5</v>
      </c>
      <c r="F12" s="36">
        <f t="shared" si="4"/>
        <v>82143906.5</v>
      </c>
      <c r="G12" s="36">
        <f t="shared" si="4"/>
        <v>82143906.5</v>
      </c>
      <c r="H12" s="36">
        <f t="shared" si="4"/>
        <v>82143906.5</v>
      </c>
      <c r="I12" s="36">
        <f t="shared" si="4"/>
        <v>82143906.5</v>
      </c>
      <c r="J12" s="36">
        <f t="shared" si="4"/>
        <v>82143906.5</v>
      </c>
      <c r="K12" s="36">
        <f t="shared" si="4"/>
        <v>82143906.5</v>
      </c>
      <c r="L12" s="36">
        <f t="shared" si="4"/>
        <v>82143906.5</v>
      </c>
      <c r="M12" s="36">
        <f t="shared" si="4"/>
        <v>82143906.5</v>
      </c>
      <c r="N12" s="36">
        <f t="shared" si="4"/>
        <v>82143906.5</v>
      </c>
      <c r="O12" s="36">
        <f t="shared" si="4"/>
        <v>82143906.5</v>
      </c>
      <c r="P12" s="36">
        <f t="shared" si="4"/>
        <v>82143906.5</v>
      </c>
      <c r="Q12" s="36">
        <f t="shared" si="4"/>
        <v>82143906.5</v>
      </c>
      <c r="R12" s="36">
        <f t="shared" si="4"/>
        <v>82143906.5</v>
      </c>
      <c r="S12" s="36">
        <f t="shared" si="4"/>
        <v>82143906.5</v>
      </c>
      <c r="T12" s="36">
        <f t="shared" si="4"/>
        <v>82143906.5</v>
      </c>
      <c r="U12" s="36">
        <f t="shared" si="4"/>
        <v>82143906.5</v>
      </c>
      <c r="V12" s="36">
        <f t="shared" si="4"/>
        <v>82143906.5</v>
      </c>
      <c r="W12" s="36">
        <f t="shared" si="4"/>
        <v>82143906.5</v>
      </c>
      <c r="X12" s="129"/>
      <c r="Y12" s="130"/>
    </row>
    <row r="13" spans="1:25" ht="13.5" customHeight="1" x14ac:dyDescent="0.25">
      <c r="B13" s="69" t="s">
        <v>46</v>
      </c>
      <c r="C13" s="47"/>
      <c r="D13" s="39">
        <f>D11*H3</f>
        <v>-15559824.6</v>
      </c>
      <c r="E13" s="39">
        <f t="shared" si="5"/>
        <v>-15559824.6</v>
      </c>
      <c r="F13" s="39">
        <f t="shared" si="4"/>
        <v>-15559824.6</v>
      </c>
      <c r="G13" s="39">
        <f t="shared" si="4"/>
        <v>-15559824.6</v>
      </c>
      <c r="H13" s="39">
        <f t="shared" si="4"/>
        <v>-15559824.6</v>
      </c>
      <c r="I13" s="39">
        <f t="shared" si="4"/>
        <v>-15559824.6</v>
      </c>
      <c r="J13" s="39">
        <f t="shared" si="4"/>
        <v>-15559824.6</v>
      </c>
      <c r="K13" s="39">
        <f t="shared" si="4"/>
        <v>-15559824.6</v>
      </c>
      <c r="L13" s="39">
        <f t="shared" si="4"/>
        <v>-15559824.6</v>
      </c>
      <c r="M13" s="39">
        <f t="shared" si="4"/>
        <v>-15559824.6</v>
      </c>
      <c r="N13" s="39">
        <f t="shared" si="4"/>
        <v>-15559824.6</v>
      </c>
      <c r="O13" s="39">
        <f t="shared" si="4"/>
        <v>-15559824.6</v>
      </c>
      <c r="P13" s="39">
        <f t="shared" si="4"/>
        <v>-15559824.6</v>
      </c>
      <c r="Q13" s="39">
        <f t="shared" si="4"/>
        <v>-15559824.6</v>
      </c>
      <c r="R13" s="39">
        <f t="shared" si="4"/>
        <v>-15559824.6</v>
      </c>
      <c r="S13" s="39">
        <f t="shared" si="4"/>
        <v>-15559824.6</v>
      </c>
      <c r="T13" s="39">
        <f t="shared" si="4"/>
        <v>-15559824.6</v>
      </c>
      <c r="U13" s="39">
        <f t="shared" si="4"/>
        <v>-15559824.6</v>
      </c>
      <c r="V13" s="39">
        <f t="shared" si="4"/>
        <v>-15559824.6</v>
      </c>
      <c r="W13" s="39">
        <f t="shared" si="4"/>
        <v>-15559824.6</v>
      </c>
      <c r="X13" s="129"/>
      <c r="Y13" s="130"/>
    </row>
    <row r="14" spans="1:25" ht="12.75" customHeight="1" x14ac:dyDescent="0.25">
      <c r="B14" s="73" t="s">
        <v>10</v>
      </c>
      <c r="C14" s="41"/>
      <c r="D14" s="24">
        <f t="shared" ref="D14:U14" si="6">SUM(D12:D13)</f>
        <v>66584081.899999999</v>
      </c>
      <c r="E14" s="24">
        <f t="shared" si="6"/>
        <v>66584081.899999999</v>
      </c>
      <c r="F14" s="24">
        <f t="shared" si="6"/>
        <v>66584081.899999999</v>
      </c>
      <c r="G14" s="24">
        <f t="shared" si="6"/>
        <v>66584081.899999999</v>
      </c>
      <c r="H14" s="24">
        <f t="shared" si="6"/>
        <v>66584081.899999999</v>
      </c>
      <c r="I14" s="24">
        <f t="shared" si="6"/>
        <v>66584081.899999999</v>
      </c>
      <c r="J14" s="24">
        <f t="shared" si="6"/>
        <v>66584081.899999999</v>
      </c>
      <c r="K14" s="24">
        <f t="shared" si="6"/>
        <v>66584081.899999999</v>
      </c>
      <c r="L14" s="24">
        <f t="shared" si="6"/>
        <v>66584081.899999999</v>
      </c>
      <c r="M14" s="24">
        <f t="shared" si="6"/>
        <v>66584081.899999999</v>
      </c>
      <c r="N14" s="24">
        <f t="shared" si="6"/>
        <v>66584081.899999999</v>
      </c>
      <c r="O14" s="24">
        <f t="shared" si="6"/>
        <v>66584081.899999999</v>
      </c>
      <c r="P14" s="24">
        <f t="shared" si="6"/>
        <v>66584081.899999999</v>
      </c>
      <c r="Q14" s="24">
        <f t="shared" si="6"/>
        <v>66584081.899999999</v>
      </c>
      <c r="R14" s="24">
        <f t="shared" si="6"/>
        <v>66584081.899999999</v>
      </c>
      <c r="S14" s="24">
        <f t="shared" si="6"/>
        <v>66584081.899999999</v>
      </c>
      <c r="T14" s="24">
        <f t="shared" si="6"/>
        <v>66584081.899999999</v>
      </c>
      <c r="U14" s="24">
        <f t="shared" si="6"/>
        <v>66584081.899999999</v>
      </c>
      <c r="V14" s="24">
        <f t="shared" ref="V14:W14" si="7">SUM(V12:V13)</f>
        <v>66584081.899999999</v>
      </c>
      <c r="W14" s="24">
        <f t="shared" si="7"/>
        <v>66584081.899999999</v>
      </c>
      <c r="X14" s="131"/>
      <c r="Y14" s="132"/>
    </row>
    <row r="15" spans="1:25" x14ac:dyDescent="0.25">
      <c r="B15" s="103" t="s">
        <v>11</v>
      </c>
      <c r="C15" s="104" t="s">
        <v>65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05" t="s">
        <v>48</v>
      </c>
      <c r="Y15" s="93" t="s">
        <v>6</v>
      </c>
    </row>
    <row r="16" spans="1:25" x14ac:dyDescent="0.25">
      <c r="A16" s="25"/>
      <c r="B16" s="70" t="s">
        <v>12</v>
      </c>
      <c r="C16" s="101">
        <v>1.933E-3</v>
      </c>
      <c r="D16" s="49">
        <f t="shared" ref="D16:W21" si="8">+$C16*D$14</f>
        <v>128707.03031269999</v>
      </c>
      <c r="E16" s="49">
        <f t="shared" si="8"/>
        <v>128707.03031269999</v>
      </c>
      <c r="F16" s="49">
        <f t="shared" si="8"/>
        <v>128707.03031269999</v>
      </c>
      <c r="G16" s="49">
        <f t="shared" si="8"/>
        <v>128707.03031269999</v>
      </c>
      <c r="H16" s="49">
        <f t="shared" si="8"/>
        <v>128707.03031269999</v>
      </c>
      <c r="I16" s="49">
        <f t="shared" si="8"/>
        <v>128707.03031269999</v>
      </c>
      <c r="J16" s="49">
        <f t="shared" si="8"/>
        <v>128707.03031269999</v>
      </c>
      <c r="K16" s="49">
        <f t="shared" si="8"/>
        <v>128707.03031269999</v>
      </c>
      <c r="L16" s="49">
        <f t="shared" si="8"/>
        <v>128707.03031269999</v>
      </c>
      <c r="M16" s="49">
        <f t="shared" si="8"/>
        <v>128707.03031269999</v>
      </c>
      <c r="N16" s="49">
        <f t="shared" si="8"/>
        <v>128707.03031269999</v>
      </c>
      <c r="O16" s="49">
        <f t="shared" si="8"/>
        <v>128707.03031269999</v>
      </c>
      <c r="P16" s="49">
        <f t="shared" si="8"/>
        <v>128707.03031269999</v>
      </c>
      <c r="Q16" s="49">
        <f t="shared" si="8"/>
        <v>128707.03031269999</v>
      </c>
      <c r="R16" s="49">
        <f t="shared" si="8"/>
        <v>128707.03031269999</v>
      </c>
      <c r="S16" s="49">
        <f t="shared" si="8"/>
        <v>128707.03031269999</v>
      </c>
      <c r="T16" s="49">
        <f t="shared" si="8"/>
        <v>128707.03031269999</v>
      </c>
      <c r="U16" s="49">
        <f t="shared" si="8"/>
        <v>128707.03031269999</v>
      </c>
      <c r="V16" s="49">
        <f t="shared" si="8"/>
        <v>128707.03031269999</v>
      </c>
      <c r="W16" s="49">
        <f t="shared" si="8"/>
        <v>128707.03031269999</v>
      </c>
      <c r="X16" s="78">
        <f t="shared" ref="X16:X22" si="9">SUM(D16:W16)</f>
        <v>2574140.6062540002</v>
      </c>
      <c r="Y16" s="63">
        <f t="shared" ref="Y16:Y22" si="10">NPV($H$2,D16:W16)</f>
        <v>1749170.5448412409</v>
      </c>
    </row>
    <row r="17" spans="1:27" x14ac:dyDescent="0.25">
      <c r="A17" s="25"/>
      <c r="B17" s="70" t="s">
        <v>49</v>
      </c>
      <c r="C17" s="101">
        <v>7.626E-3</v>
      </c>
      <c r="D17" s="49">
        <f t="shared" si="8"/>
        <v>507770.20856940001</v>
      </c>
      <c r="E17" s="49">
        <f t="shared" si="8"/>
        <v>507770.20856940001</v>
      </c>
      <c r="F17" s="49">
        <f t="shared" si="8"/>
        <v>507770.20856940001</v>
      </c>
      <c r="G17" s="49">
        <f t="shared" si="8"/>
        <v>507770.20856940001</v>
      </c>
      <c r="H17" s="49">
        <f t="shared" si="8"/>
        <v>507770.20856940001</v>
      </c>
      <c r="I17" s="49">
        <f t="shared" si="8"/>
        <v>507770.20856940001</v>
      </c>
      <c r="J17" s="49">
        <f t="shared" si="8"/>
        <v>507770.20856940001</v>
      </c>
      <c r="K17" s="49">
        <f t="shared" si="8"/>
        <v>507770.20856940001</v>
      </c>
      <c r="L17" s="49">
        <f t="shared" si="8"/>
        <v>507770.20856940001</v>
      </c>
      <c r="M17" s="49">
        <f t="shared" si="8"/>
        <v>507770.20856940001</v>
      </c>
      <c r="N17" s="49">
        <f t="shared" si="8"/>
        <v>507770.20856940001</v>
      </c>
      <c r="O17" s="49">
        <f t="shared" si="8"/>
        <v>507770.20856940001</v>
      </c>
      <c r="P17" s="49">
        <f t="shared" si="8"/>
        <v>507770.20856940001</v>
      </c>
      <c r="Q17" s="49">
        <f t="shared" si="8"/>
        <v>507770.20856940001</v>
      </c>
      <c r="R17" s="49">
        <f t="shared" si="8"/>
        <v>507770.20856940001</v>
      </c>
      <c r="S17" s="49">
        <f t="shared" si="8"/>
        <v>507770.20856940001</v>
      </c>
      <c r="T17" s="49">
        <f t="shared" si="8"/>
        <v>507770.20856940001</v>
      </c>
      <c r="U17" s="49">
        <f t="shared" si="8"/>
        <v>507770.20856940001</v>
      </c>
      <c r="V17" s="49">
        <f t="shared" si="8"/>
        <v>507770.20856940001</v>
      </c>
      <c r="W17" s="49">
        <f t="shared" si="8"/>
        <v>507770.20856940001</v>
      </c>
      <c r="X17" s="78">
        <f t="shared" si="9"/>
        <v>10155404.171388</v>
      </c>
      <c r="Y17" s="63">
        <f t="shared" si="10"/>
        <v>6900762.8427104512</v>
      </c>
    </row>
    <row r="18" spans="1:27" x14ac:dyDescent="0.25">
      <c r="A18" s="25"/>
      <c r="B18" s="70" t="s">
        <v>50</v>
      </c>
      <c r="C18" s="101">
        <v>1.7149999999999999E-3</v>
      </c>
      <c r="D18" s="49">
        <f t="shared" si="8"/>
        <v>114191.7004585</v>
      </c>
      <c r="E18" s="49">
        <f t="shared" si="8"/>
        <v>114191.7004585</v>
      </c>
      <c r="F18" s="49">
        <f t="shared" si="8"/>
        <v>114191.7004585</v>
      </c>
      <c r="G18" s="49">
        <f t="shared" si="8"/>
        <v>114191.7004585</v>
      </c>
      <c r="H18" s="49">
        <f t="shared" si="8"/>
        <v>114191.7004585</v>
      </c>
      <c r="I18" s="49">
        <f t="shared" si="8"/>
        <v>114191.7004585</v>
      </c>
      <c r="J18" s="49">
        <f t="shared" si="8"/>
        <v>114191.7004585</v>
      </c>
      <c r="K18" s="49">
        <f t="shared" si="8"/>
        <v>114191.7004585</v>
      </c>
      <c r="L18" s="49">
        <f t="shared" si="8"/>
        <v>114191.7004585</v>
      </c>
      <c r="M18" s="49">
        <f t="shared" si="8"/>
        <v>114191.7004585</v>
      </c>
      <c r="N18" s="49">
        <f t="shared" si="8"/>
        <v>114191.7004585</v>
      </c>
      <c r="O18" s="49">
        <f t="shared" si="8"/>
        <v>114191.7004585</v>
      </c>
      <c r="P18" s="49">
        <f t="shared" si="8"/>
        <v>114191.7004585</v>
      </c>
      <c r="Q18" s="49">
        <f t="shared" si="8"/>
        <v>114191.7004585</v>
      </c>
      <c r="R18" s="49">
        <f t="shared" si="8"/>
        <v>114191.7004585</v>
      </c>
      <c r="S18" s="49">
        <f t="shared" si="8"/>
        <v>114191.7004585</v>
      </c>
      <c r="T18" s="49">
        <f t="shared" si="8"/>
        <v>114191.7004585</v>
      </c>
      <c r="U18" s="49">
        <f t="shared" si="8"/>
        <v>114191.7004585</v>
      </c>
      <c r="V18" s="49">
        <f t="shared" si="8"/>
        <v>114191.7004585</v>
      </c>
      <c r="W18" s="49">
        <f t="shared" si="8"/>
        <v>114191.7004585</v>
      </c>
      <c r="X18" s="78">
        <f t="shared" si="9"/>
        <v>2283834.0091700004</v>
      </c>
      <c r="Y18" s="63">
        <f t="shared" si="10"/>
        <v>1551902.4751178105</v>
      </c>
    </row>
    <row r="19" spans="1:27" x14ac:dyDescent="0.25">
      <c r="A19" s="25"/>
      <c r="B19" s="70" t="s">
        <v>13</v>
      </c>
      <c r="C19" s="101">
        <v>1.4E-5</v>
      </c>
      <c r="D19" s="49">
        <f t="shared" si="8"/>
        <v>932.17714660000001</v>
      </c>
      <c r="E19" s="49">
        <f t="shared" si="8"/>
        <v>932.17714660000001</v>
      </c>
      <c r="F19" s="49">
        <f t="shared" si="8"/>
        <v>932.17714660000001</v>
      </c>
      <c r="G19" s="49">
        <f t="shared" si="8"/>
        <v>932.17714660000001</v>
      </c>
      <c r="H19" s="49">
        <f t="shared" si="8"/>
        <v>932.17714660000001</v>
      </c>
      <c r="I19" s="49">
        <f t="shared" si="8"/>
        <v>932.17714660000001</v>
      </c>
      <c r="J19" s="49">
        <f t="shared" si="8"/>
        <v>932.17714660000001</v>
      </c>
      <c r="K19" s="49">
        <f t="shared" si="8"/>
        <v>932.17714660000001</v>
      </c>
      <c r="L19" s="49">
        <f t="shared" si="8"/>
        <v>932.17714660000001</v>
      </c>
      <c r="M19" s="49">
        <f t="shared" si="8"/>
        <v>932.17714660000001</v>
      </c>
      <c r="N19" s="49">
        <f t="shared" si="8"/>
        <v>932.17714660000001</v>
      </c>
      <c r="O19" s="49">
        <f t="shared" si="8"/>
        <v>932.17714660000001</v>
      </c>
      <c r="P19" s="49">
        <f t="shared" si="8"/>
        <v>932.17714660000001</v>
      </c>
      <c r="Q19" s="49">
        <f t="shared" si="8"/>
        <v>932.17714660000001</v>
      </c>
      <c r="R19" s="49">
        <f t="shared" si="8"/>
        <v>932.17714660000001</v>
      </c>
      <c r="S19" s="49">
        <f t="shared" si="8"/>
        <v>932.17714660000001</v>
      </c>
      <c r="T19" s="49">
        <f t="shared" si="8"/>
        <v>932.17714660000001</v>
      </c>
      <c r="U19" s="49">
        <f t="shared" si="8"/>
        <v>932.17714660000001</v>
      </c>
      <c r="V19" s="49">
        <f t="shared" si="8"/>
        <v>932.17714660000001</v>
      </c>
      <c r="W19" s="49">
        <f t="shared" si="8"/>
        <v>932.17714660000001</v>
      </c>
      <c r="X19" s="78">
        <f t="shared" si="9"/>
        <v>18643.542931999989</v>
      </c>
      <c r="Y19" s="63">
        <f t="shared" si="10"/>
        <v>12668.591633614786</v>
      </c>
    </row>
    <row r="20" spans="1:27" x14ac:dyDescent="0.25">
      <c r="A20" s="25"/>
      <c r="B20" s="70" t="s">
        <v>14</v>
      </c>
      <c r="C20" s="101">
        <v>4.0000000000000002E-4</v>
      </c>
      <c r="D20" s="49">
        <f t="shared" si="8"/>
        <v>26633.63276</v>
      </c>
      <c r="E20" s="49">
        <f t="shared" si="8"/>
        <v>26633.63276</v>
      </c>
      <c r="F20" s="49">
        <f t="shared" si="8"/>
        <v>26633.63276</v>
      </c>
      <c r="G20" s="49">
        <f t="shared" si="8"/>
        <v>26633.63276</v>
      </c>
      <c r="H20" s="49">
        <f t="shared" si="8"/>
        <v>26633.63276</v>
      </c>
      <c r="I20" s="49">
        <f t="shared" si="8"/>
        <v>26633.63276</v>
      </c>
      <c r="J20" s="49">
        <f t="shared" si="8"/>
        <v>26633.63276</v>
      </c>
      <c r="K20" s="49">
        <f t="shared" si="8"/>
        <v>26633.63276</v>
      </c>
      <c r="L20" s="49">
        <f t="shared" si="8"/>
        <v>26633.63276</v>
      </c>
      <c r="M20" s="49">
        <f t="shared" si="8"/>
        <v>26633.63276</v>
      </c>
      <c r="N20" s="49">
        <f t="shared" si="8"/>
        <v>26633.63276</v>
      </c>
      <c r="O20" s="49">
        <f t="shared" si="8"/>
        <v>26633.63276</v>
      </c>
      <c r="P20" s="49">
        <f t="shared" si="8"/>
        <v>26633.63276</v>
      </c>
      <c r="Q20" s="49">
        <f t="shared" si="8"/>
        <v>26633.63276</v>
      </c>
      <c r="R20" s="49">
        <f t="shared" si="8"/>
        <v>26633.63276</v>
      </c>
      <c r="S20" s="49">
        <f t="shared" si="8"/>
        <v>26633.63276</v>
      </c>
      <c r="T20" s="49">
        <f t="shared" si="8"/>
        <v>26633.63276</v>
      </c>
      <c r="U20" s="49">
        <f t="shared" si="8"/>
        <v>26633.63276</v>
      </c>
      <c r="V20" s="49">
        <f t="shared" si="8"/>
        <v>26633.63276</v>
      </c>
      <c r="W20" s="49">
        <f t="shared" si="8"/>
        <v>26633.63276</v>
      </c>
      <c r="X20" s="78">
        <f t="shared" si="9"/>
        <v>532672.65520000004</v>
      </c>
      <c r="Y20" s="63">
        <f t="shared" si="10"/>
        <v>361959.76096042234</v>
      </c>
    </row>
    <row r="21" spans="1:27" x14ac:dyDescent="0.25">
      <c r="A21" s="25"/>
      <c r="B21" s="70" t="s">
        <v>15</v>
      </c>
      <c r="C21" s="102">
        <v>5.3600000000000002E-4</v>
      </c>
      <c r="D21" s="49">
        <f t="shared" si="8"/>
        <v>35689.067898399997</v>
      </c>
      <c r="E21" s="49">
        <f t="shared" si="8"/>
        <v>35689.067898399997</v>
      </c>
      <c r="F21" s="49">
        <f t="shared" si="8"/>
        <v>35689.067898399997</v>
      </c>
      <c r="G21" s="49">
        <f t="shared" si="8"/>
        <v>35689.067898399997</v>
      </c>
      <c r="H21" s="49">
        <f t="shared" si="8"/>
        <v>35689.067898399997</v>
      </c>
      <c r="I21" s="49">
        <f t="shared" si="8"/>
        <v>35689.067898399997</v>
      </c>
      <c r="J21" s="49">
        <f t="shared" si="8"/>
        <v>35689.067898399997</v>
      </c>
      <c r="K21" s="49">
        <f t="shared" si="8"/>
        <v>35689.067898399997</v>
      </c>
      <c r="L21" s="49">
        <f t="shared" si="8"/>
        <v>35689.067898399997</v>
      </c>
      <c r="M21" s="49">
        <f t="shared" si="8"/>
        <v>35689.067898399997</v>
      </c>
      <c r="N21" s="49">
        <f t="shared" si="8"/>
        <v>35689.067898399997</v>
      </c>
      <c r="O21" s="49">
        <f t="shared" si="8"/>
        <v>35689.067898399997</v>
      </c>
      <c r="P21" s="49">
        <f t="shared" si="8"/>
        <v>35689.067898399997</v>
      </c>
      <c r="Q21" s="49">
        <f t="shared" si="8"/>
        <v>35689.067898399997</v>
      </c>
      <c r="R21" s="49">
        <f t="shared" si="8"/>
        <v>35689.067898399997</v>
      </c>
      <c r="S21" s="49">
        <f t="shared" si="8"/>
        <v>35689.067898399997</v>
      </c>
      <c r="T21" s="49">
        <f t="shared" si="8"/>
        <v>35689.067898399997</v>
      </c>
      <c r="U21" s="49">
        <f t="shared" si="8"/>
        <v>35689.067898399997</v>
      </c>
      <c r="V21" s="49">
        <f t="shared" si="8"/>
        <v>35689.067898399997</v>
      </c>
      <c r="W21" s="49">
        <f t="shared" si="8"/>
        <v>35689.067898399997</v>
      </c>
      <c r="X21" s="78">
        <f t="shared" si="9"/>
        <v>713781.35796800011</v>
      </c>
      <c r="Y21" s="63">
        <f t="shared" si="10"/>
        <v>485026.07968696597</v>
      </c>
    </row>
    <row r="22" spans="1:27" x14ac:dyDescent="0.25">
      <c r="B22" s="74" t="s">
        <v>16</v>
      </c>
      <c r="C22" s="75"/>
      <c r="D22" s="76">
        <f t="shared" ref="D22:W22" si="11">SUM(D16:D21)</f>
        <v>813923.81714559987</v>
      </c>
      <c r="E22" s="76">
        <f t="shared" si="11"/>
        <v>813923.81714559987</v>
      </c>
      <c r="F22" s="76">
        <f t="shared" si="11"/>
        <v>813923.81714559987</v>
      </c>
      <c r="G22" s="76">
        <f t="shared" si="11"/>
        <v>813923.81714559987</v>
      </c>
      <c r="H22" s="76">
        <f t="shared" si="11"/>
        <v>813923.81714559987</v>
      </c>
      <c r="I22" s="76">
        <f t="shared" si="11"/>
        <v>813923.81714559987</v>
      </c>
      <c r="J22" s="76">
        <f t="shared" si="11"/>
        <v>813923.81714559987</v>
      </c>
      <c r="K22" s="76">
        <f t="shared" si="11"/>
        <v>813923.81714559987</v>
      </c>
      <c r="L22" s="76">
        <f t="shared" si="11"/>
        <v>813923.81714559987</v>
      </c>
      <c r="M22" s="76">
        <f t="shared" si="11"/>
        <v>813923.81714559987</v>
      </c>
      <c r="N22" s="76">
        <f t="shared" si="11"/>
        <v>813923.81714559987</v>
      </c>
      <c r="O22" s="76">
        <f t="shared" si="11"/>
        <v>813923.81714559987</v>
      </c>
      <c r="P22" s="76">
        <f t="shared" si="11"/>
        <v>813923.81714559987</v>
      </c>
      <c r="Q22" s="76">
        <f t="shared" si="11"/>
        <v>813923.81714559987</v>
      </c>
      <c r="R22" s="76">
        <f t="shared" si="11"/>
        <v>813923.81714559987</v>
      </c>
      <c r="S22" s="76">
        <f t="shared" si="11"/>
        <v>813923.81714559987</v>
      </c>
      <c r="T22" s="76">
        <f t="shared" si="11"/>
        <v>813923.81714559987</v>
      </c>
      <c r="U22" s="76">
        <f t="shared" si="11"/>
        <v>813923.81714559987</v>
      </c>
      <c r="V22" s="76">
        <f t="shared" si="11"/>
        <v>813923.81714559987</v>
      </c>
      <c r="W22" s="76">
        <f t="shared" si="11"/>
        <v>813923.81714559987</v>
      </c>
      <c r="X22" s="79">
        <f t="shared" si="9"/>
        <v>16278476.34291199</v>
      </c>
      <c r="Y22" s="77">
        <f t="shared" si="10"/>
        <v>11061490.294950508</v>
      </c>
    </row>
    <row r="23" spans="1:27" x14ac:dyDescent="0.25">
      <c r="B23" s="97" t="s">
        <v>17</v>
      </c>
      <c r="C23" s="26"/>
      <c r="D23" s="27">
        <f t="shared" ref="D23:U23" si="12">D5</f>
        <v>2021</v>
      </c>
      <c r="E23" s="27">
        <f t="shared" si="12"/>
        <v>2022</v>
      </c>
      <c r="F23" s="27">
        <f t="shared" si="12"/>
        <v>2023</v>
      </c>
      <c r="G23" s="27">
        <f t="shared" si="12"/>
        <v>2024</v>
      </c>
      <c r="H23" s="27">
        <f t="shared" si="12"/>
        <v>2025</v>
      </c>
      <c r="I23" s="27">
        <f t="shared" si="12"/>
        <v>2026</v>
      </c>
      <c r="J23" s="27">
        <f t="shared" si="12"/>
        <v>2027</v>
      </c>
      <c r="K23" s="27">
        <f t="shared" si="12"/>
        <v>2028</v>
      </c>
      <c r="L23" s="27">
        <f t="shared" si="12"/>
        <v>2029</v>
      </c>
      <c r="M23" s="27">
        <f t="shared" si="12"/>
        <v>2030</v>
      </c>
      <c r="N23" s="27">
        <f t="shared" si="12"/>
        <v>2031</v>
      </c>
      <c r="O23" s="27">
        <f t="shared" si="12"/>
        <v>2032</v>
      </c>
      <c r="P23" s="27">
        <f t="shared" si="12"/>
        <v>2033</v>
      </c>
      <c r="Q23" s="27">
        <f t="shared" si="12"/>
        <v>2034</v>
      </c>
      <c r="R23" s="27">
        <f t="shared" si="12"/>
        <v>2035</v>
      </c>
      <c r="S23" s="27">
        <f t="shared" si="12"/>
        <v>2036</v>
      </c>
      <c r="T23" s="27">
        <f t="shared" si="12"/>
        <v>2037</v>
      </c>
      <c r="U23" s="27">
        <f t="shared" si="12"/>
        <v>2038</v>
      </c>
      <c r="V23" s="27">
        <f t="shared" ref="V23:W23" si="13">V5</f>
        <v>2039</v>
      </c>
      <c r="W23" s="27">
        <f t="shared" si="13"/>
        <v>2040</v>
      </c>
      <c r="X23" s="26"/>
      <c r="Y23" s="110"/>
      <c r="Z23" s="28"/>
      <c r="AA23" s="28"/>
    </row>
    <row r="24" spans="1:27" x14ac:dyDescent="0.25">
      <c r="B24" s="67" t="s">
        <v>18</v>
      </c>
      <c r="C24" s="45"/>
      <c r="D24" s="50">
        <f t="shared" ref="D24:U24" si="14">D6</f>
        <v>2020</v>
      </c>
      <c r="E24" s="50">
        <f t="shared" si="14"/>
        <v>2021</v>
      </c>
      <c r="F24" s="50">
        <f t="shared" si="14"/>
        <v>2022</v>
      </c>
      <c r="G24" s="50">
        <f t="shared" si="14"/>
        <v>2023</v>
      </c>
      <c r="H24" s="50">
        <f t="shared" si="14"/>
        <v>2024</v>
      </c>
      <c r="I24" s="50">
        <f t="shared" si="14"/>
        <v>2025</v>
      </c>
      <c r="J24" s="50">
        <f t="shared" si="14"/>
        <v>2026</v>
      </c>
      <c r="K24" s="50">
        <f t="shared" si="14"/>
        <v>2027</v>
      </c>
      <c r="L24" s="50">
        <f t="shared" si="14"/>
        <v>2028</v>
      </c>
      <c r="M24" s="50">
        <f t="shared" si="14"/>
        <v>2029</v>
      </c>
      <c r="N24" s="50">
        <f t="shared" si="14"/>
        <v>2030</v>
      </c>
      <c r="O24" s="50">
        <f t="shared" si="14"/>
        <v>2031</v>
      </c>
      <c r="P24" s="50">
        <f t="shared" si="14"/>
        <v>2032</v>
      </c>
      <c r="Q24" s="50">
        <f t="shared" si="14"/>
        <v>2033</v>
      </c>
      <c r="R24" s="50">
        <f t="shared" si="14"/>
        <v>2034</v>
      </c>
      <c r="S24" s="50">
        <f t="shared" si="14"/>
        <v>2035</v>
      </c>
      <c r="T24" s="50">
        <f t="shared" si="14"/>
        <v>2036</v>
      </c>
      <c r="U24" s="50">
        <f t="shared" si="14"/>
        <v>2037</v>
      </c>
      <c r="V24" s="50">
        <f t="shared" ref="V24:W24" si="15">V6</f>
        <v>2038</v>
      </c>
      <c r="W24" s="50">
        <f t="shared" si="15"/>
        <v>2039</v>
      </c>
      <c r="X24" s="22" t="s">
        <v>5</v>
      </c>
      <c r="Y24" s="61" t="s">
        <v>6</v>
      </c>
      <c r="Z24" s="29"/>
      <c r="AA24" s="29"/>
    </row>
    <row r="25" spans="1:27" x14ac:dyDescent="0.25">
      <c r="B25" s="94" t="s">
        <v>19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95"/>
      <c r="Y25" s="96"/>
      <c r="Z25" s="32"/>
      <c r="AA25" s="32"/>
    </row>
    <row r="26" spans="1:27" x14ac:dyDescent="0.25">
      <c r="B26" s="71" t="str">
        <f t="shared" ref="B26:B31" si="16">B16</f>
        <v>Salt Lake County</v>
      </c>
      <c r="C26" s="51"/>
      <c r="D26" s="52">
        <v>0.75</v>
      </c>
      <c r="E26" s="52">
        <f>D26</f>
        <v>0.75</v>
      </c>
      <c r="F26" s="52">
        <f t="shared" ref="F26:U31" si="17">E26</f>
        <v>0.75</v>
      </c>
      <c r="G26" s="52">
        <f t="shared" si="17"/>
        <v>0.75</v>
      </c>
      <c r="H26" s="52">
        <v>0.75</v>
      </c>
      <c r="I26" s="52">
        <f t="shared" si="17"/>
        <v>0.75</v>
      </c>
      <c r="J26" s="52">
        <f t="shared" si="17"/>
        <v>0.75</v>
      </c>
      <c r="K26" s="52">
        <f t="shared" si="17"/>
        <v>0.75</v>
      </c>
      <c r="L26" s="52">
        <f t="shared" si="17"/>
        <v>0.75</v>
      </c>
      <c r="M26" s="52">
        <f t="shared" si="17"/>
        <v>0.75</v>
      </c>
      <c r="N26" s="52">
        <f t="shared" si="17"/>
        <v>0.75</v>
      </c>
      <c r="O26" s="52">
        <f t="shared" si="17"/>
        <v>0.75</v>
      </c>
      <c r="P26" s="52">
        <f t="shared" si="17"/>
        <v>0.75</v>
      </c>
      <c r="Q26" s="52">
        <f t="shared" si="17"/>
        <v>0.75</v>
      </c>
      <c r="R26" s="52">
        <f t="shared" si="17"/>
        <v>0.75</v>
      </c>
      <c r="S26" s="52">
        <f t="shared" si="17"/>
        <v>0.75</v>
      </c>
      <c r="T26" s="52">
        <f t="shared" si="17"/>
        <v>0.75</v>
      </c>
      <c r="U26" s="52">
        <f t="shared" si="17"/>
        <v>0.75</v>
      </c>
      <c r="V26" s="52">
        <f t="shared" ref="V26:V31" si="18">U26</f>
        <v>0.75</v>
      </c>
      <c r="W26" s="52">
        <f t="shared" ref="W26:W31" si="19">V26</f>
        <v>0.75</v>
      </c>
      <c r="X26" s="53"/>
      <c r="Y26" s="64"/>
      <c r="Z26" s="33"/>
      <c r="AA26" s="33"/>
    </row>
    <row r="27" spans="1:27" x14ac:dyDescent="0.25">
      <c r="B27" s="71" t="str">
        <f t="shared" si="16"/>
        <v>Granite School District</v>
      </c>
      <c r="C27" s="51"/>
      <c r="D27" s="52">
        <v>0.75</v>
      </c>
      <c r="E27" s="52">
        <f>D27</f>
        <v>0.75</v>
      </c>
      <c r="F27" s="52">
        <f t="shared" si="17"/>
        <v>0.75</v>
      </c>
      <c r="G27" s="52">
        <f t="shared" si="17"/>
        <v>0.75</v>
      </c>
      <c r="H27" s="52">
        <v>0.75</v>
      </c>
      <c r="I27" s="52">
        <f t="shared" si="17"/>
        <v>0.75</v>
      </c>
      <c r="J27" s="52">
        <f t="shared" si="17"/>
        <v>0.75</v>
      </c>
      <c r="K27" s="52">
        <f t="shared" si="17"/>
        <v>0.75</v>
      </c>
      <c r="L27" s="52">
        <f t="shared" si="17"/>
        <v>0.75</v>
      </c>
      <c r="M27" s="52">
        <f t="shared" si="17"/>
        <v>0.75</v>
      </c>
      <c r="N27" s="52">
        <f t="shared" si="17"/>
        <v>0.75</v>
      </c>
      <c r="O27" s="52">
        <f t="shared" si="17"/>
        <v>0.75</v>
      </c>
      <c r="P27" s="52">
        <f t="shared" si="17"/>
        <v>0.75</v>
      </c>
      <c r="Q27" s="52">
        <f t="shared" si="17"/>
        <v>0.75</v>
      </c>
      <c r="R27" s="52">
        <f t="shared" si="17"/>
        <v>0.75</v>
      </c>
      <c r="S27" s="52">
        <f t="shared" si="17"/>
        <v>0.75</v>
      </c>
      <c r="T27" s="52">
        <f t="shared" si="17"/>
        <v>0.75</v>
      </c>
      <c r="U27" s="52">
        <f t="shared" si="17"/>
        <v>0.75</v>
      </c>
      <c r="V27" s="52">
        <f t="shared" si="18"/>
        <v>0.75</v>
      </c>
      <c r="W27" s="52">
        <f t="shared" si="19"/>
        <v>0.75</v>
      </c>
      <c r="X27" s="53"/>
      <c r="Y27" s="64"/>
      <c r="Z27" s="33"/>
      <c r="AA27" s="33"/>
    </row>
    <row r="28" spans="1:27" x14ac:dyDescent="0.25">
      <c r="B28" s="71" t="str">
        <f t="shared" si="16"/>
        <v>South Salt Lake City</v>
      </c>
      <c r="C28" s="51"/>
      <c r="D28" s="52">
        <v>0.75</v>
      </c>
      <c r="E28" s="52">
        <f t="shared" ref="E28:N29" si="20">D28</f>
        <v>0.75</v>
      </c>
      <c r="F28" s="52">
        <f t="shared" si="20"/>
        <v>0.75</v>
      </c>
      <c r="G28" s="52">
        <f t="shared" si="20"/>
        <v>0.75</v>
      </c>
      <c r="H28" s="52">
        <v>0.75</v>
      </c>
      <c r="I28" s="52">
        <f t="shared" si="20"/>
        <v>0.75</v>
      </c>
      <c r="J28" s="52">
        <f t="shared" si="20"/>
        <v>0.75</v>
      </c>
      <c r="K28" s="52">
        <f t="shared" si="20"/>
        <v>0.75</v>
      </c>
      <c r="L28" s="52">
        <f t="shared" si="20"/>
        <v>0.75</v>
      </c>
      <c r="M28" s="52">
        <f t="shared" si="20"/>
        <v>0.75</v>
      </c>
      <c r="N28" s="52">
        <f t="shared" si="20"/>
        <v>0.75</v>
      </c>
      <c r="O28" s="52">
        <f t="shared" si="17"/>
        <v>0.75</v>
      </c>
      <c r="P28" s="52">
        <f t="shared" si="17"/>
        <v>0.75</v>
      </c>
      <c r="Q28" s="52">
        <f t="shared" si="17"/>
        <v>0.75</v>
      </c>
      <c r="R28" s="52">
        <f t="shared" si="17"/>
        <v>0.75</v>
      </c>
      <c r="S28" s="52">
        <f t="shared" si="17"/>
        <v>0.75</v>
      </c>
      <c r="T28" s="52">
        <f t="shared" si="17"/>
        <v>0.75</v>
      </c>
      <c r="U28" s="52">
        <f t="shared" si="17"/>
        <v>0.75</v>
      </c>
      <c r="V28" s="52">
        <f t="shared" si="18"/>
        <v>0.75</v>
      </c>
      <c r="W28" s="52">
        <f t="shared" si="19"/>
        <v>0.75</v>
      </c>
      <c r="X28" s="53"/>
      <c r="Y28" s="64"/>
      <c r="Z28" s="33"/>
      <c r="AA28" s="33"/>
    </row>
    <row r="29" spans="1:27" x14ac:dyDescent="0.25">
      <c r="B29" s="71" t="str">
        <f t="shared" si="16"/>
        <v>South Salt Lake Valley Mosquito Abatement District</v>
      </c>
      <c r="C29" s="51"/>
      <c r="D29" s="52">
        <v>0.75</v>
      </c>
      <c r="E29" s="52">
        <f t="shared" si="20"/>
        <v>0.75</v>
      </c>
      <c r="F29" s="52">
        <f t="shared" si="20"/>
        <v>0.75</v>
      </c>
      <c r="G29" s="52">
        <f t="shared" si="20"/>
        <v>0.75</v>
      </c>
      <c r="H29" s="52">
        <v>0.75</v>
      </c>
      <c r="I29" s="52">
        <f t="shared" si="20"/>
        <v>0.75</v>
      </c>
      <c r="J29" s="52">
        <f t="shared" si="20"/>
        <v>0.75</v>
      </c>
      <c r="K29" s="52">
        <f t="shared" si="20"/>
        <v>0.75</v>
      </c>
      <c r="L29" s="52">
        <f t="shared" si="20"/>
        <v>0.75</v>
      </c>
      <c r="M29" s="52">
        <f t="shared" si="20"/>
        <v>0.75</v>
      </c>
      <c r="N29" s="52">
        <f t="shared" si="20"/>
        <v>0.75</v>
      </c>
      <c r="O29" s="52">
        <f t="shared" si="17"/>
        <v>0.75</v>
      </c>
      <c r="P29" s="52">
        <f t="shared" si="17"/>
        <v>0.75</v>
      </c>
      <c r="Q29" s="52">
        <f t="shared" si="17"/>
        <v>0.75</v>
      </c>
      <c r="R29" s="52">
        <f t="shared" si="17"/>
        <v>0.75</v>
      </c>
      <c r="S29" s="52">
        <f t="shared" si="17"/>
        <v>0.75</v>
      </c>
      <c r="T29" s="52">
        <f t="shared" si="17"/>
        <v>0.75</v>
      </c>
      <c r="U29" s="52">
        <f t="shared" si="17"/>
        <v>0.75</v>
      </c>
      <c r="V29" s="52">
        <f t="shared" si="18"/>
        <v>0.75</v>
      </c>
      <c r="W29" s="52">
        <f t="shared" si="19"/>
        <v>0.75</v>
      </c>
      <c r="X29" s="53"/>
      <c r="Y29" s="64"/>
      <c r="Z29" s="33"/>
      <c r="AA29" s="33"/>
    </row>
    <row r="30" spans="1:27" x14ac:dyDescent="0.25">
      <c r="B30" s="71" t="str">
        <f t="shared" si="16"/>
        <v>Central Utah Water Conservancy District</v>
      </c>
      <c r="C30" s="51"/>
      <c r="D30" s="52">
        <v>0.75</v>
      </c>
      <c r="E30" s="52">
        <f t="shared" ref="E30:N31" si="21">D30</f>
        <v>0.75</v>
      </c>
      <c r="F30" s="52">
        <f t="shared" si="21"/>
        <v>0.75</v>
      </c>
      <c r="G30" s="52">
        <f t="shared" si="21"/>
        <v>0.75</v>
      </c>
      <c r="H30" s="52">
        <v>0.75</v>
      </c>
      <c r="I30" s="52">
        <f t="shared" si="21"/>
        <v>0.75</v>
      </c>
      <c r="J30" s="52">
        <f t="shared" si="21"/>
        <v>0.75</v>
      </c>
      <c r="K30" s="52">
        <f t="shared" si="21"/>
        <v>0.75</v>
      </c>
      <c r="L30" s="52">
        <f t="shared" si="21"/>
        <v>0.75</v>
      </c>
      <c r="M30" s="52">
        <f t="shared" si="21"/>
        <v>0.75</v>
      </c>
      <c r="N30" s="52">
        <f t="shared" si="21"/>
        <v>0.75</v>
      </c>
      <c r="O30" s="52">
        <f t="shared" si="17"/>
        <v>0.75</v>
      </c>
      <c r="P30" s="52">
        <f t="shared" si="17"/>
        <v>0.75</v>
      </c>
      <c r="Q30" s="52">
        <f t="shared" si="17"/>
        <v>0.75</v>
      </c>
      <c r="R30" s="52">
        <f t="shared" si="17"/>
        <v>0.75</v>
      </c>
      <c r="S30" s="52">
        <f t="shared" si="17"/>
        <v>0.75</v>
      </c>
      <c r="T30" s="52">
        <f t="shared" si="17"/>
        <v>0.75</v>
      </c>
      <c r="U30" s="52">
        <f t="shared" si="17"/>
        <v>0.75</v>
      </c>
      <c r="V30" s="52">
        <f t="shared" si="18"/>
        <v>0.75</v>
      </c>
      <c r="W30" s="52">
        <f t="shared" si="19"/>
        <v>0.75</v>
      </c>
      <c r="X30" s="53"/>
      <c r="Y30" s="64"/>
      <c r="Z30" s="33"/>
      <c r="AA30" s="33"/>
    </row>
    <row r="31" spans="1:27" x14ac:dyDescent="0.25">
      <c r="B31" s="71" t="str">
        <f t="shared" si="16"/>
        <v>Salt Lake County Library</v>
      </c>
      <c r="C31" s="51"/>
      <c r="D31" s="52">
        <v>0.75</v>
      </c>
      <c r="E31" s="52">
        <f t="shared" si="21"/>
        <v>0.75</v>
      </c>
      <c r="F31" s="52">
        <f t="shared" si="21"/>
        <v>0.75</v>
      </c>
      <c r="G31" s="52">
        <f t="shared" si="21"/>
        <v>0.75</v>
      </c>
      <c r="H31" s="52">
        <v>0.75</v>
      </c>
      <c r="I31" s="52">
        <f t="shared" si="21"/>
        <v>0.75</v>
      </c>
      <c r="J31" s="52">
        <f t="shared" si="21"/>
        <v>0.75</v>
      </c>
      <c r="K31" s="52">
        <f t="shared" si="21"/>
        <v>0.75</v>
      </c>
      <c r="L31" s="52">
        <f t="shared" si="21"/>
        <v>0.75</v>
      </c>
      <c r="M31" s="52">
        <f t="shared" si="21"/>
        <v>0.75</v>
      </c>
      <c r="N31" s="52">
        <f t="shared" si="21"/>
        <v>0.75</v>
      </c>
      <c r="O31" s="52">
        <f t="shared" si="17"/>
        <v>0.75</v>
      </c>
      <c r="P31" s="52">
        <f t="shared" si="17"/>
        <v>0.75</v>
      </c>
      <c r="Q31" s="52">
        <f t="shared" si="17"/>
        <v>0.75</v>
      </c>
      <c r="R31" s="52">
        <f t="shared" si="17"/>
        <v>0.75</v>
      </c>
      <c r="S31" s="52">
        <f t="shared" si="17"/>
        <v>0.75</v>
      </c>
      <c r="T31" s="52">
        <f t="shared" si="17"/>
        <v>0.75</v>
      </c>
      <c r="U31" s="52">
        <f t="shared" si="17"/>
        <v>0.75</v>
      </c>
      <c r="V31" s="52">
        <f t="shared" si="18"/>
        <v>0.75</v>
      </c>
      <c r="W31" s="52">
        <f t="shared" si="19"/>
        <v>0.75</v>
      </c>
      <c r="X31" s="53"/>
      <c r="Y31" s="64"/>
      <c r="Z31" s="33"/>
      <c r="AA31" s="33"/>
    </row>
    <row r="32" spans="1:27" x14ac:dyDescent="0.25">
      <c r="B32" s="91" t="s">
        <v>20</v>
      </c>
      <c r="C32" s="3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92"/>
      <c r="Y32" s="93"/>
      <c r="Z32" s="29"/>
      <c r="AA32" s="29"/>
    </row>
    <row r="33" spans="2:27" x14ac:dyDescent="0.25">
      <c r="B33" s="71" t="str">
        <f t="shared" ref="B33:B38" si="22">B26</f>
        <v>Salt Lake County</v>
      </c>
      <c r="C33" s="51"/>
      <c r="D33" s="54">
        <f t="shared" ref="D33:W33" si="23">D16*D26</f>
        <v>96530.272734525002</v>
      </c>
      <c r="E33" s="54">
        <f t="shared" si="23"/>
        <v>96530.272734525002</v>
      </c>
      <c r="F33" s="54">
        <f t="shared" si="23"/>
        <v>96530.272734525002</v>
      </c>
      <c r="G33" s="54">
        <f t="shared" si="23"/>
        <v>96530.272734525002</v>
      </c>
      <c r="H33" s="54">
        <f t="shared" si="23"/>
        <v>96530.272734525002</v>
      </c>
      <c r="I33" s="54">
        <f t="shared" si="23"/>
        <v>96530.272734525002</v>
      </c>
      <c r="J33" s="54">
        <f t="shared" si="23"/>
        <v>96530.272734525002</v>
      </c>
      <c r="K33" s="54">
        <f t="shared" si="23"/>
        <v>96530.272734525002</v>
      </c>
      <c r="L33" s="54">
        <f t="shared" si="23"/>
        <v>96530.272734525002</v>
      </c>
      <c r="M33" s="54">
        <f t="shared" si="23"/>
        <v>96530.272734525002</v>
      </c>
      <c r="N33" s="54">
        <f t="shared" si="23"/>
        <v>96530.272734525002</v>
      </c>
      <c r="O33" s="54">
        <f t="shared" si="23"/>
        <v>96530.272734525002</v>
      </c>
      <c r="P33" s="54">
        <f t="shared" si="23"/>
        <v>96530.272734525002</v>
      </c>
      <c r="Q33" s="54">
        <f t="shared" si="23"/>
        <v>96530.272734525002</v>
      </c>
      <c r="R33" s="54">
        <f t="shared" si="23"/>
        <v>96530.272734525002</v>
      </c>
      <c r="S33" s="54">
        <f t="shared" si="23"/>
        <v>96530.272734525002</v>
      </c>
      <c r="T33" s="54">
        <f t="shared" si="23"/>
        <v>96530.272734525002</v>
      </c>
      <c r="U33" s="54">
        <f t="shared" si="23"/>
        <v>96530.272734525002</v>
      </c>
      <c r="V33" s="54">
        <f t="shared" si="23"/>
        <v>96530.272734525002</v>
      </c>
      <c r="W33" s="54">
        <f t="shared" si="23"/>
        <v>96530.272734525002</v>
      </c>
      <c r="X33" s="90">
        <f>SUM(D33:W33)</f>
        <v>1930605.4546904995</v>
      </c>
      <c r="Y33" s="65">
        <f>NPV($H$2,D33:W33)</f>
        <v>1311877.9086309308</v>
      </c>
      <c r="Z33" s="35"/>
      <c r="AA33" s="36"/>
    </row>
    <row r="34" spans="2:27" x14ac:dyDescent="0.25">
      <c r="B34" s="71" t="str">
        <f t="shared" si="22"/>
        <v>Granite School District</v>
      </c>
      <c r="C34" s="51"/>
      <c r="D34" s="54">
        <f t="shared" ref="D34:W34" si="24">D17*D27</f>
        <v>380827.65642705001</v>
      </c>
      <c r="E34" s="54">
        <f t="shared" si="24"/>
        <v>380827.65642705001</v>
      </c>
      <c r="F34" s="54">
        <f t="shared" si="24"/>
        <v>380827.65642705001</v>
      </c>
      <c r="G34" s="54">
        <f t="shared" si="24"/>
        <v>380827.65642705001</v>
      </c>
      <c r="H34" s="54">
        <f t="shared" si="24"/>
        <v>380827.65642705001</v>
      </c>
      <c r="I34" s="54">
        <f t="shared" si="24"/>
        <v>380827.65642705001</v>
      </c>
      <c r="J34" s="54">
        <f t="shared" si="24"/>
        <v>380827.65642705001</v>
      </c>
      <c r="K34" s="54">
        <f t="shared" si="24"/>
        <v>380827.65642705001</v>
      </c>
      <c r="L34" s="54">
        <f t="shared" si="24"/>
        <v>380827.65642705001</v>
      </c>
      <c r="M34" s="54">
        <f t="shared" si="24"/>
        <v>380827.65642705001</v>
      </c>
      <c r="N34" s="54">
        <f t="shared" si="24"/>
        <v>380827.65642705001</v>
      </c>
      <c r="O34" s="54">
        <f t="shared" si="24"/>
        <v>380827.65642705001</v>
      </c>
      <c r="P34" s="54">
        <f t="shared" si="24"/>
        <v>380827.65642705001</v>
      </c>
      <c r="Q34" s="54">
        <f t="shared" si="24"/>
        <v>380827.65642705001</v>
      </c>
      <c r="R34" s="54">
        <f t="shared" si="24"/>
        <v>380827.65642705001</v>
      </c>
      <c r="S34" s="54">
        <f t="shared" si="24"/>
        <v>380827.65642705001</v>
      </c>
      <c r="T34" s="54">
        <f t="shared" si="24"/>
        <v>380827.65642705001</v>
      </c>
      <c r="U34" s="54">
        <f t="shared" si="24"/>
        <v>380827.65642705001</v>
      </c>
      <c r="V34" s="54">
        <f t="shared" si="24"/>
        <v>380827.65642705001</v>
      </c>
      <c r="W34" s="54">
        <f t="shared" si="24"/>
        <v>380827.65642705001</v>
      </c>
      <c r="X34" s="90">
        <f t="shared" ref="X34:X38" si="25">SUM(D34:W34)</f>
        <v>7616553.1285410002</v>
      </c>
      <c r="Y34" s="65">
        <f t="shared" ref="Y34:Y38" si="26">NPV($H$2,D34:W34)</f>
        <v>5175572.1320328377</v>
      </c>
      <c r="Z34" s="37"/>
      <c r="AA34" s="36"/>
    </row>
    <row r="35" spans="2:27" x14ac:dyDescent="0.25">
      <c r="B35" s="71" t="str">
        <f t="shared" si="22"/>
        <v>South Salt Lake City</v>
      </c>
      <c r="C35" s="51"/>
      <c r="D35" s="54">
        <f t="shared" ref="D35:W35" si="27">D18*D28</f>
        <v>85643.775343874993</v>
      </c>
      <c r="E35" s="54">
        <f t="shared" si="27"/>
        <v>85643.775343874993</v>
      </c>
      <c r="F35" s="54">
        <f t="shared" si="27"/>
        <v>85643.775343874993</v>
      </c>
      <c r="G35" s="54">
        <f t="shared" si="27"/>
        <v>85643.775343874993</v>
      </c>
      <c r="H35" s="54">
        <f t="shared" si="27"/>
        <v>85643.775343874993</v>
      </c>
      <c r="I35" s="54">
        <f t="shared" si="27"/>
        <v>85643.775343874993</v>
      </c>
      <c r="J35" s="54">
        <f t="shared" si="27"/>
        <v>85643.775343874993</v>
      </c>
      <c r="K35" s="54">
        <f t="shared" si="27"/>
        <v>85643.775343874993</v>
      </c>
      <c r="L35" s="54">
        <f t="shared" si="27"/>
        <v>85643.775343874993</v>
      </c>
      <c r="M35" s="54">
        <f t="shared" si="27"/>
        <v>85643.775343874993</v>
      </c>
      <c r="N35" s="54">
        <f t="shared" si="27"/>
        <v>85643.775343874993</v>
      </c>
      <c r="O35" s="54">
        <f t="shared" si="27"/>
        <v>85643.775343874993</v>
      </c>
      <c r="P35" s="54">
        <f t="shared" si="27"/>
        <v>85643.775343874993</v>
      </c>
      <c r="Q35" s="54">
        <f t="shared" si="27"/>
        <v>85643.775343874993</v>
      </c>
      <c r="R35" s="54">
        <f t="shared" si="27"/>
        <v>85643.775343874993</v>
      </c>
      <c r="S35" s="54">
        <f t="shared" si="27"/>
        <v>85643.775343874993</v>
      </c>
      <c r="T35" s="54">
        <f t="shared" si="27"/>
        <v>85643.775343874993</v>
      </c>
      <c r="U35" s="54">
        <f t="shared" si="27"/>
        <v>85643.775343874993</v>
      </c>
      <c r="V35" s="54">
        <f t="shared" si="27"/>
        <v>85643.775343874993</v>
      </c>
      <c r="W35" s="54">
        <f t="shared" si="27"/>
        <v>85643.775343874993</v>
      </c>
      <c r="X35" s="90">
        <f t="shared" si="25"/>
        <v>1712875.5068774992</v>
      </c>
      <c r="Y35" s="65">
        <f t="shared" si="26"/>
        <v>1163926.8563383578</v>
      </c>
      <c r="Z35" s="37"/>
      <c r="AA35" s="36"/>
    </row>
    <row r="36" spans="2:27" x14ac:dyDescent="0.25">
      <c r="B36" s="71" t="str">
        <f t="shared" si="22"/>
        <v>South Salt Lake Valley Mosquito Abatement District</v>
      </c>
      <c r="C36" s="51"/>
      <c r="D36" s="54">
        <f t="shared" ref="D36:W36" si="28">D19*D29</f>
        <v>699.13285995000001</v>
      </c>
      <c r="E36" s="54">
        <f t="shared" si="28"/>
        <v>699.13285995000001</v>
      </c>
      <c r="F36" s="54">
        <f t="shared" si="28"/>
        <v>699.13285995000001</v>
      </c>
      <c r="G36" s="54">
        <f t="shared" si="28"/>
        <v>699.13285995000001</v>
      </c>
      <c r="H36" s="54">
        <f t="shared" si="28"/>
        <v>699.13285995000001</v>
      </c>
      <c r="I36" s="54">
        <f t="shared" si="28"/>
        <v>699.13285995000001</v>
      </c>
      <c r="J36" s="54">
        <f t="shared" si="28"/>
        <v>699.13285995000001</v>
      </c>
      <c r="K36" s="54">
        <f t="shared" si="28"/>
        <v>699.13285995000001</v>
      </c>
      <c r="L36" s="54">
        <f t="shared" si="28"/>
        <v>699.13285995000001</v>
      </c>
      <c r="M36" s="54">
        <f t="shared" si="28"/>
        <v>699.13285995000001</v>
      </c>
      <c r="N36" s="54">
        <f t="shared" si="28"/>
        <v>699.13285995000001</v>
      </c>
      <c r="O36" s="54">
        <f t="shared" si="28"/>
        <v>699.13285995000001</v>
      </c>
      <c r="P36" s="54">
        <f t="shared" si="28"/>
        <v>699.13285995000001</v>
      </c>
      <c r="Q36" s="54">
        <f t="shared" si="28"/>
        <v>699.13285995000001</v>
      </c>
      <c r="R36" s="54">
        <f t="shared" si="28"/>
        <v>699.13285995000001</v>
      </c>
      <c r="S36" s="54">
        <f t="shared" si="28"/>
        <v>699.13285995000001</v>
      </c>
      <c r="T36" s="54">
        <f t="shared" si="28"/>
        <v>699.13285995000001</v>
      </c>
      <c r="U36" s="54">
        <f t="shared" si="28"/>
        <v>699.13285995000001</v>
      </c>
      <c r="V36" s="54">
        <f t="shared" si="28"/>
        <v>699.13285995000001</v>
      </c>
      <c r="W36" s="54">
        <f t="shared" si="28"/>
        <v>699.13285995000001</v>
      </c>
      <c r="X36" s="90">
        <f t="shared" si="25"/>
        <v>13982.657198999996</v>
      </c>
      <c r="Y36" s="65">
        <f t="shared" si="26"/>
        <v>9501.4437252110856</v>
      </c>
      <c r="Z36" s="37"/>
      <c r="AA36" s="36"/>
    </row>
    <row r="37" spans="2:27" x14ac:dyDescent="0.25">
      <c r="B37" s="71" t="str">
        <f t="shared" si="22"/>
        <v>Central Utah Water Conservancy District</v>
      </c>
      <c r="C37" s="51"/>
      <c r="D37" s="54">
        <f t="shared" ref="D37:W37" si="29">D20*D30</f>
        <v>19975.224569999998</v>
      </c>
      <c r="E37" s="54">
        <f t="shared" si="29"/>
        <v>19975.224569999998</v>
      </c>
      <c r="F37" s="54">
        <f t="shared" si="29"/>
        <v>19975.224569999998</v>
      </c>
      <c r="G37" s="54">
        <f t="shared" si="29"/>
        <v>19975.224569999998</v>
      </c>
      <c r="H37" s="54">
        <f t="shared" si="29"/>
        <v>19975.224569999998</v>
      </c>
      <c r="I37" s="54">
        <f t="shared" si="29"/>
        <v>19975.224569999998</v>
      </c>
      <c r="J37" s="54">
        <f t="shared" si="29"/>
        <v>19975.224569999998</v>
      </c>
      <c r="K37" s="54">
        <f t="shared" si="29"/>
        <v>19975.224569999998</v>
      </c>
      <c r="L37" s="54">
        <f t="shared" si="29"/>
        <v>19975.224569999998</v>
      </c>
      <c r="M37" s="54">
        <f t="shared" si="29"/>
        <v>19975.224569999998</v>
      </c>
      <c r="N37" s="54">
        <f t="shared" si="29"/>
        <v>19975.224569999998</v>
      </c>
      <c r="O37" s="54">
        <f t="shared" si="29"/>
        <v>19975.224569999998</v>
      </c>
      <c r="P37" s="54">
        <f t="shared" si="29"/>
        <v>19975.224569999998</v>
      </c>
      <c r="Q37" s="54">
        <f t="shared" si="29"/>
        <v>19975.224569999998</v>
      </c>
      <c r="R37" s="54">
        <f t="shared" si="29"/>
        <v>19975.224569999998</v>
      </c>
      <c r="S37" s="54">
        <f t="shared" si="29"/>
        <v>19975.224569999998</v>
      </c>
      <c r="T37" s="54">
        <f t="shared" si="29"/>
        <v>19975.224569999998</v>
      </c>
      <c r="U37" s="54">
        <f t="shared" si="29"/>
        <v>19975.224569999998</v>
      </c>
      <c r="V37" s="54">
        <f t="shared" si="29"/>
        <v>19975.224569999998</v>
      </c>
      <c r="W37" s="54">
        <f t="shared" si="29"/>
        <v>19975.224569999998</v>
      </c>
      <c r="X37" s="90">
        <f t="shared" si="25"/>
        <v>399504.49140000006</v>
      </c>
      <c r="Y37" s="65">
        <f t="shared" si="26"/>
        <v>271469.82072031667</v>
      </c>
      <c r="Z37" s="37"/>
      <c r="AA37" s="36"/>
    </row>
    <row r="38" spans="2:27" x14ac:dyDescent="0.25">
      <c r="B38" s="71" t="str">
        <f t="shared" si="22"/>
        <v>Salt Lake County Library</v>
      </c>
      <c r="C38" s="51"/>
      <c r="D38" s="54">
        <f t="shared" ref="D38:W38" si="30">D21*D31</f>
        <v>26766.800923799998</v>
      </c>
      <c r="E38" s="54">
        <f t="shared" si="30"/>
        <v>26766.800923799998</v>
      </c>
      <c r="F38" s="54">
        <f t="shared" si="30"/>
        <v>26766.800923799998</v>
      </c>
      <c r="G38" s="54">
        <f t="shared" si="30"/>
        <v>26766.800923799998</v>
      </c>
      <c r="H38" s="54">
        <f t="shared" si="30"/>
        <v>26766.800923799998</v>
      </c>
      <c r="I38" s="54">
        <f t="shared" si="30"/>
        <v>26766.800923799998</v>
      </c>
      <c r="J38" s="54">
        <f t="shared" si="30"/>
        <v>26766.800923799998</v>
      </c>
      <c r="K38" s="54">
        <f t="shared" si="30"/>
        <v>26766.800923799998</v>
      </c>
      <c r="L38" s="54">
        <f t="shared" si="30"/>
        <v>26766.800923799998</v>
      </c>
      <c r="M38" s="54">
        <f t="shared" si="30"/>
        <v>26766.800923799998</v>
      </c>
      <c r="N38" s="54">
        <f t="shared" si="30"/>
        <v>26766.800923799998</v>
      </c>
      <c r="O38" s="54">
        <f t="shared" si="30"/>
        <v>26766.800923799998</v>
      </c>
      <c r="P38" s="54">
        <f t="shared" si="30"/>
        <v>26766.800923799998</v>
      </c>
      <c r="Q38" s="54">
        <f t="shared" si="30"/>
        <v>26766.800923799998</v>
      </c>
      <c r="R38" s="54">
        <f t="shared" si="30"/>
        <v>26766.800923799998</v>
      </c>
      <c r="S38" s="54">
        <f t="shared" si="30"/>
        <v>26766.800923799998</v>
      </c>
      <c r="T38" s="54">
        <f t="shared" si="30"/>
        <v>26766.800923799998</v>
      </c>
      <c r="U38" s="54">
        <f t="shared" si="30"/>
        <v>26766.800923799998</v>
      </c>
      <c r="V38" s="54">
        <f t="shared" si="30"/>
        <v>26766.800923799998</v>
      </c>
      <c r="W38" s="54">
        <f t="shared" si="30"/>
        <v>26766.800923799998</v>
      </c>
      <c r="X38" s="90">
        <f t="shared" si="25"/>
        <v>535336.01847599982</v>
      </c>
      <c r="Y38" s="65">
        <f t="shared" si="26"/>
        <v>363769.55976522452</v>
      </c>
      <c r="Z38" s="37"/>
      <c r="AA38" s="36"/>
    </row>
    <row r="39" spans="2:27" x14ac:dyDescent="0.25">
      <c r="B39" s="80" t="s">
        <v>21</v>
      </c>
      <c r="C39" s="81"/>
      <c r="D39" s="82">
        <f t="shared" ref="D39:Y39" si="31">SUM(D33:D38)</f>
        <v>610442.86285919999</v>
      </c>
      <c r="E39" s="82">
        <f t="shared" si="31"/>
        <v>610442.86285919999</v>
      </c>
      <c r="F39" s="82">
        <f t="shared" si="31"/>
        <v>610442.86285919999</v>
      </c>
      <c r="G39" s="82">
        <f t="shared" si="31"/>
        <v>610442.86285919999</v>
      </c>
      <c r="H39" s="82">
        <f t="shared" si="31"/>
        <v>610442.86285919999</v>
      </c>
      <c r="I39" s="82">
        <f t="shared" si="31"/>
        <v>610442.86285919999</v>
      </c>
      <c r="J39" s="82">
        <f t="shared" si="31"/>
        <v>610442.86285919999</v>
      </c>
      <c r="K39" s="82">
        <f t="shared" si="31"/>
        <v>610442.86285919999</v>
      </c>
      <c r="L39" s="82">
        <f t="shared" si="31"/>
        <v>610442.86285919999</v>
      </c>
      <c r="M39" s="82">
        <f t="shared" si="31"/>
        <v>610442.86285919999</v>
      </c>
      <c r="N39" s="82">
        <f t="shared" si="31"/>
        <v>610442.86285919999</v>
      </c>
      <c r="O39" s="82">
        <f t="shared" si="31"/>
        <v>610442.86285919999</v>
      </c>
      <c r="P39" s="82">
        <f t="shared" si="31"/>
        <v>610442.86285919999</v>
      </c>
      <c r="Q39" s="82">
        <f t="shared" si="31"/>
        <v>610442.86285919999</v>
      </c>
      <c r="R39" s="82">
        <f t="shared" si="31"/>
        <v>610442.86285919999</v>
      </c>
      <c r="S39" s="82">
        <f t="shared" si="31"/>
        <v>610442.86285919999</v>
      </c>
      <c r="T39" s="82">
        <f t="shared" si="31"/>
        <v>610442.86285919999</v>
      </c>
      <c r="U39" s="82">
        <f t="shared" si="31"/>
        <v>610442.86285919999</v>
      </c>
      <c r="V39" s="82">
        <f t="shared" si="31"/>
        <v>610442.86285919999</v>
      </c>
      <c r="W39" s="82">
        <f t="shared" si="31"/>
        <v>610442.86285919999</v>
      </c>
      <c r="X39" s="79">
        <f t="shared" si="31"/>
        <v>12208857.257183997</v>
      </c>
      <c r="Y39" s="83">
        <f t="shared" si="31"/>
        <v>8296117.7212128788</v>
      </c>
      <c r="Z39" s="38"/>
      <c r="AA39" s="36"/>
    </row>
    <row r="40" spans="2:27" x14ac:dyDescent="0.25">
      <c r="B40" s="97" t="s">
        <v>22</v>
      </c>
      <c r="C40" s="26"/>
      <c r="D40" s="27">
        <f t="shared" ref="D40:W40" si="32">D23</f>
        <v>2021</v>
      </c>
      <c r="E40" s="27">
        <f t="shared" si="32"/>
        <v>2022</v>
      </c>
      <c r="F40" s="27">
        <f t="shared" si="32"/>
        <v>2023</v>
      </c>
      <c r="G40" s="27">
        <f t="shared" si="32"/>
        <v>2024</v>
      </c>
      <c r="H40" s="27">
        <f t="shared" si="32"/>
        <v>2025</v>
      </c>
      <c r="I40" s="27">
        <f t="shared" si="32"/>
        <v>2026</v>
      </c>
      <c r="J40" s="27">
        <f t="shared" si="32"/>
        <v>2027</v>
      </c>
      <c r="K40" s="27">
        <f t="shared" si="32"/>
        <v>2028</v>
      </c>
      <c r="L40" s="27">
        <f t="shared" si="32"/>
        <v>2029</v>
      </c>
      <c r="M40" s="27">
        <f t="shared" si="32"/>
        <v>2030</v>
      </c>
      <c r="N40" s="27">
        <f t="shared" si="32"/>
        <v>2031</v>
      </c>
      <c r="O40" s="27">
        <f t="shared" si="32"/>
        <v>2032</v>
      </c>
      <c r="P40" s="27">
        <f t="shared" si="32"/>
        <v>2033</v>
      </c>
      <c r="Q40" s="27">
        <f t="shared" si="32"/>
        <v>2034</v>
      </c>
      <c r="R40" s="27">
        <f t="shared" si="32"/>
        <v>2035</v>
      </c>
      <c r="S40" s="27">
        <f t="shared" si="32"/>
        <v>2036</v>
      </c>
      <c r="T40" s="27">
        <f t="shared" si="32"/>
        <v>2037</v>
      </c>
      <c r="U40" s="27">
        <f t="shared" si="32"/>
        <v>2038</v>
      </c>
      <c r="V40" s="27">
        <f t="shared" si="32"/>
        <v>2039</v>
      </c>
      <c r="W40" s="27">
        <f t="shared" si="32"/>
        <v>2040</v>
      </c>
      <c r="X40" s="98" t="s">
        <v>5</v>
      </c>
      <c r="Y40" s="99" t="s">
        <v>6</v>
      </c>
      <c r="Z40" s="40"/>
      <c r="AA40" s="40"/>
    </row>
    <row r="41" spans="2:27" ht="13.5" customHeight="1" x14ac:dyDescent="0.25">
      <c r="B41" s="72" t="s">
        <v>51</v>
      </c>
      <c r="C41" s="55">
        <v>0.05</v>
      </c>
      <c r="D41" s="21">
        <f>D39*$C$41</f>
        <v>30522.143142960002</v>
      </c>
      <c r="E41" s="21">
        <f>E39*$C$41</f>
        <v>30522.143142960002</v>
      </c>
      <c r="F41" s="21">
        <f t="shared" ref="F41:W41" si="33">F39*$C$41</f>
        <v>30522.143142960002</v>
      </c>
      <c r="G41" s="21">
        <f t="shared" si="33"/>
        <v>30522.143142960002</v>
      </c>
      <c r="H41" s="21">
        <f t="shared" si="33"/>
        <v>30522.143142960002</v>
      </c>
      <c r="I41" s="21">
        <f t="shared" si="33"/>
        <v>30522.143142960002</v>
      </c>
      <c r="J41" s="21">
        <f t="shared" si="33"/>
        <v>30522.143142960002</v>
      </c>
      <c r="K41" s="21">
        <f t="shared" si="33"/>
        <v>30522.143142960002</v>
      </c>
      <c r="L41" s="21">
        <f t="shared" si="33"/>
        <v>30522.143142960002</v>
      </c>
      <c r="M41" s="21">
        <f t="shared" si="33"/>
        <v>30522.143142960002</v>
      </c>
      <c r="N41" s="21">
        <f t="shared" si="33"/>
        <v>30522.143142960002</v>
      </c>
      <c r="O41" s="21">
        <f t="shared" si="33"/>
        <v>30522.143142960002</v>
      </c>
      <c r="P41" s="21">
        <f t="shared" si="33"/>
        <v>30522.143142960002</v>
      </c>
      <c r="Q41" s="21">
        <f t="shared" si="33"/>
        <v>30522.143142960002</v>
      </c>
      <c r="R41" s="21">
        <f t="shared" si="33"/>
        <v>30522.143142960002</v>
      </c>
      <c r="S41" s="21">
        <f t="shared" si="33"/>
        <v>30522.143142960002</v>
      </c>
      <c r="T41" s="21">
        <f t="shared" si="33"/>
        <v>30522.143142960002</v>
      </c>
      <c r="U41" s="21">
        <f t="shared" si="33"/>
        <v>30522.143142960002</v>
      </c>
      <c r="V41" s="21">
        <f t="shared" si="33"/>
        <v>30522.143142960002</v>
      </c>
      <c r="W41" s="21">
        <f t="shared" si="33"/>
        <v>30522.143142960002</v>
      </c>
      <c r="X41" s="88">
        <f>SUM(D41:W41)</f>
        <v>610442.86285919987</v>
      </c>
      <c r="Y41" s="66">
        <f>NPV($H$2,D41:W41)</f>
        <v>414805.886060644</v>
      </c>
      <c r="Z41" s="38"/>
      <c r="AA41" s="36"/>
    </row>
    <row r="42" spans="2:27" x14ac:dyDescent="0.25">
      <c r="B42" s="71" t="s">
        <v>52</v>
      </c>
      <c r="C42" s="55">
        <v>0.2</v>
      </c>
      <c r="D42" s="21">
        <f>D39*$C$42</f>
        <v>122088.57257184001</v>
      </c>
      <c r="E42" s="21">
        <f>E39*$C$42</f>
        <v>122088.57257184001</v>
      </c>
      <c r="F42" s="21">
        <f t="shared" ref="F42:W42" si="34">F39*$C$42</f>
        <v>122088.57257184001</v>
      </c>
      <c r="G42" s="21">
        <f t="shared" si="34"/>
        <v>122088.57257184001</v>
      </c>
      <c r="H42" s="21">
        <f t="shared" si="34"/>
        <v>122088.57257184001</v>
      </c>
      <c r="I42" s="21">
        <f t="shared" si="34"/>
        <v>122088.57257184001</v>
      </c>
      <c r="J42" s="21">
        <f t="shared" si="34"/>
        <v>122088.57257184001</v>
      </c>
      <c r="K42" s="21">
        <f t="shared" si="34"/>
        <v>122088.57257184001</v>
      </c>
      <c r="L42" s="21">
        <f t="shared" si="34"/>
        <v>122088.57257184001</v>
      </c>
      <c r="M42" s="21">
        <f t="shared" si="34"/>
        <v>122088.57257184001</v>
      </c>
      <c r="N42" s="21">
        <f t="shared" si="34"/>
        <v>122088.57257184001</v>
      </c>
      <c r="O42" s="21">
        <f t="shared" si="34"/>
        <v>122088.57257184001</v>
      </c>
      <c r="P42" s="21">
        <f t="shared" si="34"/>
        <v>122088.57257184001</v>
      </c>
      <c r="Q42" s="21">
        <f t="shared" si="34"/>
        <v>122088.57257184001</v>
      </c>
      <c r="R42" s="21">
        <f t="shared" si="34"/>
        <v>122088.57257184001</v>
      </c>
      <c r="S42" s="21">
        <f t="shared" si="34"/>
        <v>122088.57257184001</v>
      </c>
      <c r="T42" s="21">
        <f t="shared" si="34"/>
        <v>122088.57257184001</v>
      </c>
      <c r="U42" s="21">
        <f t="shared" si="34"/>
        <v>122088.57257184001</v>
      </c>
      <c r="V42" s="21">
        <f t="shared" si="34"/>
        <v>122088.57257184001</v>
      </c>
      <c r="W42" s="21">
        <f t="shared" si="34"/>
        <v>122088.57257184001</v>
      </c>
      <c r="X42" s="88">
        <f t="shared" ref="X42:X44" si="35">SUM(D42:W42)</f>
        <v>2441771.4514367995</v>
      </c>
      <c r="Y42" s="66">
        <f t="shared" ref="Y42:Y44" si="36">NPV($H$2,D42:W42)</f>
        <v>1659223.544242576</v>
      </c>
      <c r="Z42" s="38"/>
      <c r="AA42" s="36"/>
    </row>
    <row r="43" spans="2:27" x14ac:dyDescent="0.25">
      <c r="B43" s="71" t="s">
        <v>23</v>
      </c>
      <c r="C43" s="55">
        <v>0.05</v>
      </c>
      <c r="D43" s="21">
        <f t="shared" ref="D43:W43" si="37">(D33+D38)*$C$43</f>
        <v>6164.8536829162504</v>
      </c>
      <c r="E43" s="21">
        <f t="shared" si="37"/>
        <v>6164.8536829162504</v>
      </c>
      <c r="F43" s="21">
        <f t="shared" si="37"/>
        <v>6164.8536829162504</v>
      </c>
      <c r="G43" s="21">
        <f t="shared" si="37"/>
        <v>6164.8536829162504</v>
      </c>
      <c r="H43" s="21">
        <f t="shared" si="37"/>
        <v>6164.8536829162504</v>
      </c>
      <c r="I43" s="21">
        <f t="shared" si="37"/>
        <v>6164.8536829162504</v>
      </c>
      <c r="J43" s="21">
        <f t="shared" si="37"/>
        <v>6164.8536829162504</v>
      </c>
      <c r="K43" s="21">
        <f t="shared" si="37"/>
        <v>6164.8536829162504</v>
      </c>
      <c r="L43" s="21">
        <f t="shared" si="37"/>
        <v>6164.8536829162504</v>
      </c>
      <c r="M43" s="21">
        <f t="shared" si="37"/>
        <v>6164.8536829162504</v>
      </c>
      <c r="N43" s="21">
        <f t="shared" si="37"/>
        <v>6164.8536829162504</v>
      </c>
      <c r="O43" s="21">
        <f t="shared" si="37"/>
        <v>6164.8536829162504</v>
      </c>
      <c r="P43" s="21">
        <f t="shared" si="37"/>
        <v>6164.8536829162504</v>
      </c>
      <c r="Q43" s="21">
        <f t="shared" si="37"/>
        <v>6164.8536829162504</v>
      </c>
      <c r="R43" s="21">
        <f t="shared" si="37"/>
        <v>6164.8536829162504</v>
      </c>
      <c r="S43" s="21">
        <f t="shared" si="37"/>
        <v>6164.8536829162504</v>
      </c>
      <c r="T43" s="21">
        <f t="shared" si="37"/>
        <v>6164.8536829162504</v>
      </c>
      <c r="U43" s="21">
        <f t="shared" si="37"/>
        <v>6164.8536829162504</v>
      </c>
      <c r="V43" s="21">
        <f t="shared" si="37"/>
        <v>6164.8536829162504</v>
      </c>
      <c r="W43" s="21">
        <f t="shared" si="37"/>
        <v>6164.8536829162504</v>
      </c>
      <c r="X43" s="88">
        <f t="shared" si="35"/>
        <v>123297.07365832497</v>
      </c>
      <c r="Y43" s="66">
        <f t="shared" si="36"/>
        <v>83782.373419807773</v>
      </c>
      <c r="Z43" s="38"/>
      <c r="AA43" s="38"/>
    </row>
    <row r="44" spans="2:27" x14ac:dyDescent="0.25">
      <c r="B44" s="71" t="s">
        <v>24</v>
      </c>
      <c r="C44" s="55">
        <v>0.75</v>
      </c>
      <c r="D44" s="21">
        <f t="shared" ref="D44:W44" si="38">D39-SUM(D41:D43)</f>
        <v>451667.29346148373</v>
      </c>
      <c r="E44" s="21">
        <f t="shared" si="38"/>
        <v>451667.29346148373</v>
      </c>
      <c r="F44" s="21">
        <f t="shared" si="38"/>
        <v>451667.29346148373</v>
      </c>
      <c r="G44" s="21">
        <f t="shared" si="38"/>
        <v>451667.29346148373</v>
      </c>
      <c r="H44" s="21">
        <f t="shared" si="38"/>
        <v>451667.29346148373</v>
      </c>
      <c r="I44" s="21">
        <f t="shared" si="38"/>
        <v>451667.29346148373</v>
      </c>
      <c r="J44" s="21">
        <f t="shared" si="38"/>
        <v>451667.29346148373</v>
      </c>
      <c r="K44" s="21">
        <f t="shared" si="38"/>
        <v>451667.29346148373</v>
      </c>
      <c r="L44" s="21">
        <f t="shared" si="38"/>
        <v>451667.29346148373</v>
      </c>
      <c r="M44" s="21">
        <f t="shared" si="38"/>
        <v>451667.29346148373</v>
      </c>
      <c r="N44" s="21">
        <f t="shared" si="38"/>
        <v>451667.29346148373</v>
      </c>
      <c r="O44" s="21">
        <f t="shared" si="38"/>
        <v>451667.29346148373</v>
      </c>
      <c r="P44" s="21">
        <f t="shared" si="38"/>
        <v>451667.29346148373</v>
      </c>
      <c r="Q44" s="21">
        <f t="shared" si="38"/>
        <v>451667.29346148373</v>
      </c>
      <c r="R44" s="21">
        <f t="shared" si="38"/>
        <v>451667.29346148373</v>
      </c>
      <c r="S44" s="21">
        <f t="shared" si="38"/>
        <v>451667.29346148373</v>
      </c>
      <c r="T44" s="21">
        <f t="shared" si="38"/>
        <v>451667.29346148373</v>
      </c>
      <c r="U44" s="21">
        <f t="shared" si="38"/>
        <v>451667.29346148373</v>
      </c>
      <c r="V44" s="21">
        <f t="shared" si="38"/>
        <v>451667.29346148373</v>
      </c>
      <c r="W44" s="21">
        <f t="shared" si="38"/>
        <v>451667.29346148373</v>
      </c>
      <c r="X44" s="88">
        <f t="shared" si="35"/>
        <v>9033345.8692296762</v>
      </c>
      <c r="Y44" s="66">
        <f t="shared" si="36"/>
        <v>6138305.9174898528</v>
      </c>
      <c r="Z44" s="38"/>
      <c r="AA44" s="36"/>
    </row>
    <row r="45" spans="2:27" x14ac:dyDescent="0.25">
      <c r="B45" s="80" t="s">
        <v>25</v>
      </c>
      <c r="C45" s="81"/>
      <c r="D45" s="84">
        <f t="shared" ref="D45:W45" si="39">SUM(D41:D44)</f>
        <v>610442.86285919999</v>
      </c>
      <c r="E45" s="84">
        <f t="shared" si="39"/>
        <v>610442.86285919999</v>
      </c>
      <c r="F45" s="84">
        <f t="shared" si="39"/>
        <v>610442.86285919999</v>
      </c>
      <c r="G45" s="84">
        <f t="shared" si="39"/>
        <v>610442.86285919999</v>
      </c>
      <c r="H45" s="84">
        <f t="shared" si="39"/>
        <v>610442.86285919999</v>
      </c>
      <c r="I45" s="84">
        <f t="shared" si="39"/>
        <v>610442.86285919999</v>
      </c>
      <c r="J45" s="84">
        <f t="shared" si="39"/>
        <v>610442.86285919999</v>
      </c>
      <c r="K45" s="84">
        <f t="shared" si="39"/>
        <v>610442.86285919999</v>
      </c>
      <c r="L45" s="84">
        <f t="shared" si="39"/>
        <v>610442.86285919999</v>
      </c>
      <c r="M45" s="84">
        <f t="shared" si="39"/>
        <v>610442.86285919999</v>
      </c>
      <c r="N45" s="84">
        <f t="shared" si="39"/>
        <v>610442.86285919999</v>
      </c>
      <c r="O45" s="84">
        <f t="shared" si="39"/>
        <v>610442.86285919999</v>
      </c>
      <c r="P45" s="84">
        <f t="shared" si="39"/>
        <v>610442.86285919999</v>
      </c>
      <c r="Q45" s="84">
        <f t="shared" si="39"/>
        <v>610442.86285919999</v>
      </c>
      <c r="R45" s="84">
        <f t="shared" si="39"/>
        <v>610442.86285919999</v>
      </c>
      <c r="S45" s="84">
        <f t="shared" si="39"/>
        <v>610442.86285919999</v>
      </c>
      <c r="T45" s="84">
        <f t="shared" si="39"/>
        <v>610442.86285919999</v>
      </c>
      <c r="U45" s="84">
        <f t="shared" si="39"/>
        <v>610442.86285919999</v>
      </c>
      <c r="V45" s="84">
        <f t="shared" si="39"/>
        <v>610442.86285919999</v>
      </c>
      <c r="W45" s="84">
        <f t="shared" si="39"/>
        <v>610442.86285919999</v>
      </c>
      <c r="X45" s="89">
        <f>SUM(D45:W45)</f>
        <v>12208857.257184003</v>
      </c>
      <c r="Y45" s="85">
        <f>NPV($H$2,D45:W45)</f>
        <v>8296117.7212128807</v>
      </c>
      <c r="Z45" s="36"/>
      <c r="AA45" s="36"/>
    </row>
    <row r="46" spans="2:27" x14ac:dyDescent="0.25">
      <c r="B46" s="100" t="s">
        <v>26</v>
      </c>
      <c r="C46" s="26"/>
      <c r="D46" s="27">
        <f t="shared" ref="D46:W46" si="40">D40</f>
        <v>2021</v>
      </c>
      <c r="E46" s="27">
        <f t="shared" si="40"/>
        <v>2022</v>
      </c>
      <c r="F46" s="27">
        <f t="shared" si="40"/>
        <v>2023</v>
      </c>
      <c r="G46" s="27">
        <f t="shared" si="40"/>
        <v>2024</v>
      </c>
      <c r="H46" s="27">
        <f t="shared" si="40"/>
        <v>2025</v>
      </c>
      <c r="I46" s="27">
        <f t="shared" si="40"/>
        <v>2026</v>
      </c>
      <c r="J46" s="27">
        <f t="shared" si="40"/>
        <v>2027</v>
      </c>
      <c r="K46" s="27">
        <f t="shared" si="40"/>
        <v>2028</v>
      </c>
      <c r="L46" s="27">
        <f t="shared" si="40"/>
        <v>2029</v>
      </c>
      <c r="M46" s="27">
        <f t="shared" si="40"/>
        <v>2030</v>
      </c>
      <c r="N46" s="27">
        <f t="shared" si="40"/>
        <v>2031</v>
      </c>
      <c r="O46" s="27">
        <f t="shared" si="40"/>
        <v>2032</v>
      </c>
      <c r="P46" s="27">
        <f t="shared" si="40"/>
        <v>2033</v>
      </c>
      <c r="Q46" s="27">
        <f t="shared" si="40"/>
        <v>2034</v>
      </c>
      <c r="R46" s="27">
        <f t="shared" si="40"/>
        <v>2035</v>
      </c>
      <c r="S46" s="27">
        <f t="shared" si="40"/>
        <v>2036</v>
      </c>
      <c r="T46" s="27">
        <f t="shared" si="40"/>
        <v>2037</v>
      </c>
      <c r="U46" s="27">
        <f t="shared" si="40"/>
        <v>2038</v>
      </c>
      <c r="V46" s="27">
        <f t="shared" si="40"/>
        <v>2039</v>
      </c>
      <c r="W46" s="27">
        <f t="shared" si="40"/>
        <v>2040</v>
      </c>
      <c r="X46" s="98" t="s">
        <v>5</v>
      </c>
      <c r="Y46" s="99" t="s">
        <v>6</v>
      </c>
      <c r="Z46" s="40"/>
      <c r="AA46" s="40"/>
    </row>
    <row r="47" spans="2:27" x14ac:dyDescent="0.25">
      <c r="B47" s="71" t="str">
        <f t="shared" ref="B47:B52" si="41">B33</f>
        <v>Salt Lake County</v>
      </c>
      <c r="C47" s="51"/>
      <c r="D47" s="49">
        <f t="shared" ref="D47:E52" si="42">D16-D33</f>
        <v>32176.757578174991</v>
      </c>
      <c r="E47" s="49">
        <f t="shared" si="42"/>
        <v>32176.757578174991</v>
      </c>
      <c r="F47" s="49">
        <f t="shared" ref="F47:W47" si="43">F16-F33</f>
        <v>32176.757578174991</v>
      </c>
      <c r="G47" s="49">
        <f t="shared" si="43"/>
        <v>32176.757578174991</v>
      </c>
      <c r="H47" s="49">
        <f t="shared" si="43"/>
        <v>32176.757578174991</v>
      </c>
      <c r="I47" s="49">
        <f t="shared" si="43"/>
        <v>32176.757578174991</v>
      </c>
      <c r="J47" s="49">
        <f t="shared" si="43"/>
        <v>32176.757578174991</v>
      </c>
      <c r="K47" s="49">
        <f t="shared" si="43"/>
        <v>32176.757578174991</v>
      </c>
      <c r="L47" s="49">
        <f t="shared" si="43"/>
        <v>32176.757578174991</v>
      </c>
      <c r="M47" s="49">
        <f t="shared" si="43"/>
        <v>32176.757578174991</v>
      </c>
      <c r="N47" s="49">
        <f t="shared" si="43"/>
        <v>32176.757578174991</v>
      </c>
      <c r="O47" s="49">
        <f t="shared" si="43"/>
        <v>32176.757578174991</v>
      </c>
      <c r="P47" s="49">
        <f t="shared" si="43"/>
        <v>32176.757578174991</v>
      </c>
      <c r="Q47" s="49">
        <f t="shared" si="43"/>
        <v>32176.757578174991</v>
      </c>
      <c r="R47" s="49">
        <f t="shared" si="43"/>
        <v>32176.757578174991</v>
      </c>
      <c r="S47" s="49">
        <f t="shared" si="43"/>
        <v>32176.757578174991</v>
      </c>
      <c r="T47" s="49">
        <f t="shared" si="43"/>
        <v>32176.757578174991</v>
      </c>
      <c r="U47" s="49">
        <f t="shared" si="43"/>
        <v>32176.757578174991</v>
      </c>
      <c r="V47" s="49">
        <f t="shared" si="43"/>
        <v>32176.757578174991</v>
      </c>
      <c r="W47" s="49">
        <f t="shared" si="43"/>
        <v>32176.757578174991</v>
      </c>
      <c r="X47" s="87">
        <f>SUM(D47:W47)</f>
        <v>643535.15156350005</v>
      </c>
      <c r="Y47" s="65">
        <f>NPV($H$2,D47:W47)</f>
        <v>437292.63621031004</v>
      </c>
      <c r="Z47" s="38"/>
      <c r="AA47" s="36"/>
    </row>
    <row r="48" spans="2:27" x14ac:dyDescent="0.25">
      <c r="B48" s="71" t="str">
        <f t="shared" si="41"/>
        <v>Granite School District</v>
      </c>
      <c r="C48" s="51"/>
      <c r="D48" s="49">
        <f t="shared" si="42"/>
        <v>126942.55214235</v>
      </c>
      <c r="E48" s="49">
        <f t="shared" si="42"/>
        <v>126942.55214235</v>
      </c>
      <c r="F48" s="49">
        <f t="shared" ref="F48:W48" si="44">F17-F34</f>
        <v>126942.55214235</v>
      </c>
      <c r="G48" s="49">
        <f t="shared" si="44"/>
        <v>126942.55214235</v>
      </c>
      <c r="H48" s="49">
        <f t="shared" si="44"/>
        <v>126942.55214235</v>
      </c>
      <c r="I48" s="49">
        <f t="shared" si="44"/>
        <v>126942.55214235</v>
      </c>
      <c r="J48" s="49">
        <f t="shared" si="44"/>
        <v>126942.55214235</v>
      </c>
      <c r="K48" s="49">
        <f t="shared" si="44"/>
        <v>126942.55214235</v>
      </c>
      <c r="L48" s="49">
        <f t="shared" si="44"/>
        <v>126942.55214235</v>
      </c>
      <c r="M48" s="49">
        <f t="shared" si="44"/>
        <v>126942.55214235</v>
      </c>
      <c r="N48" s="49">
        <f t="shared" si="44"/>
        <v>126942.55214235</v>
      </c>
      <c r="O48" s="49">
        <f t="shared" si="44"/>
        <v>126942.55214235</v>
      </c>
      <c r="P48" s="49">
        <f t="shared" si="44"/>
        <v>126942.55214235</v>
      </c>
      <c r="Q48" s="49">
        <f t="shared" si="44"/>
        <v>126942.55214235</v>
      </c>
      <c r="R48" s="49">
        <f t="shared" si="44"/>
        <v>126942.55214235</v>
      </c>
      <c r="S48" s="49">
        <f t="shared" si="44"/>
        <v>126942.55214235</v>
      </c>
      <c r="T48" s="49">
        <f t="shared" si="44"/>
        <v>126942.55214235</v>
      </c>
      <c r="U48" s="49">
        <f t="shared" si="44"/>
        <v>126942.55214235</v>
      </c>
      <c r="V48" s="49">
        <f t="shared" si="44"/>
        <v>126942.55214235</v>
      </c>
      <c r="W48" s="49">
        <f t="shared" si="44"/>
        <v>126942.55214235</v>
      </c>
      <c r="X48" s="87">
        <f t="shared" ref="X48:X52" si="45">SUM(D48:W48)</f>
        <v>2538851.0428470001</v>
      </c>
      <c r="Y48" s="65">
        <f t="shared" ref="Y48:Y52" si="46">NPV($H$2,D48:W48)</f>
        <v>1725190.7106776128</v>
      </c>
      <c r="Z48" s="38"/>
      <c r="AA48" s="36"/>
    </row>
    <row r="49" spans="2:27" x14ac:dyDescent="0.25">
      <c r="B49" s="71" t="str">
        <f t="shared" si="41"/>
        <v>South Salt Lake City</v>
      </c>
      <c r="C49" s="51"/>
      <c r="D49" s="49">
        <f t="shared" si="42"/>
        <v>28547.925114625003</v>
      </c>
      <c r="E49" s="49">
        <f t="shared" si="42"/>
        <v>28547.925114625003</v>
      </c>
      <c r="F49" s="49">
        <f t="shared" ref="F49:W49" si="47">F18-F35</f>
        <v>28547.925114625003</v>
      </c>
      <c r="G49" s="49">
        <f t="shared" si="47"/>
        <v>28547.925114625003</v>
      </c>
      <c r="H49" s="49">
        <f t="shared" si="47"/>
        <v>28547.925114625003</v>
      </c>
      <c r="I49" s="49">
        <f t="shared" si="47"/>
        <v>28547.925114625003</v>
      </c>
      <c r="J49" s="49">
        <f t="shared" si="47"/>
        <v>28547.925114625003</v>
      </c>
      <c r="K49" s="49">
        <f t="shared" si="47"/>
        <v>28547.925114625003</v>
      </c>
      <c r="L49" s="49">
        <f t="shared" si="47"/>
        <v>28547.925114625003</v>
      </c>
      <c r="M49" s="49">
        <f t="shared" si="47"/>
        <v>28547.925114625003</v>
      </c>
      <c r="N49" s="49">
        <f t="shared" si="47"/>
        <v>28547.925114625003</v>
      </c>
      <c r="O49" s="49">
        <f t="shared" si="47"/>
        <v>28547.925114625003</v>
      </c>
      <c r="P49" s="49">
        <f t="shared" si="47"/>
        <v>28547.925114625003</v>
      </c>
      <c r="Q49" s="49">
        <f t="shared" si="47"/>
        <v>28547.925114625003</v>
      </c>
      <c r="R49" s="49">
        <f t="shared" si="47"/>
        <v>28547.925114625003</v>
      </c>
      <c r="S49" s="49">
        <f t="shared" si="47"/>
        <v>28547.925114625003</v>
      </c>
      <c r="T49" s="49">
        <f t="shared" si="47"/>
        <v>28547.925114625003</v>
      </c>
      <c r="U49" s="49">
        <f t="shared" si="47"/>
        <v>28547.925114625003</v>
      </c>
      <c r="V49" s="49">
        <f t="shared" si="47"/>
        <v>28547.925114625003</v>
      </c>
      <c r="W49" s="49">
        <f t="shared" si="47"/>
        <v>28547.925114625003</v>
      </c>
      <c r="X49" s="87">
        <f t="shared" si="45"/>
        <v>570958.50229250023</v>
      </c>
      <c r="Y49" s="65">
        <f t="shared" si="46"/>
        <v>387975.61877945269</v>
      </c>
      <c r="Z49" s="38"/>
      <c r="AA49" s="36"/>
    </row>
    <row r="50" spans="2:27" x14ac:dyDescent="0.25">
      <c r="B50" s="71" t="str">
        <f t="shared" si="41"/>
        <v>South Salt Lake Valley Mosquito Abatement District</v>
      </c>
      <c r="C50" s="51"/>
      <c r="D50" s="49">
        <f t="shared" si="42"/>
        <v>233.04428665</v>
      </c>
      <c r="E50" s="49">
        <f t="shared" si="42"/>
        <v>233.04428665</v>
      </c>
      <c r="F50" s="49">
        <f t="shared" ref="F50:W50" si="48">F19-F36</f>
        <v>233.04428665</v>
      </c>
      <c r="G50" s="49">
        <f t="shared" si="48"/>
        <v>233.04428665</v>
      </c>
      <c r="H50" s="49">
        <f t="shared" si="48"/>
        <v>233.04428665</v>
      </c>
      <c r="I50" s="49">
        <f t="shared" si="48"/>
        <v>233.04428665</v>
      </c>
      <c r="J50" s="49">
        <f t="shared" si="48"/>
        <v>233.04428665</v>
      </c>
      <c r="K50" s="49">
        <f t="shared" si="48"/>
        <v>233.04428665</v>
      </c>
      <c r="L50" s="49">
        <f t="shared" si="48"/>
        <v>233.04428665</v>
      </c>
      <c r="M50" s="49">
        <f t="shared" si="48"/>
        <v>233.04428665</v>
      </c>
      <c r="N50" s="49">
        <f t="shared" si="48"/>
        <v>233.04428665</v>
      </c>
      <c r="O50" s="49">
        <f t="shared" si="48"/>
        <v>233.04428665</v>
      </c>
      <c r="P50" s="49">
        <f t="shared" si="48"/>
        <v>233.04428665</v>
      </c>
      <c r="Q50" s="49">
        <f t="shared" si="48"/>
        <v>233.04428665</v>
      </c>
      <c r="R50" s="49">
        <f t="shared" si="48"/>
        <v>233.04428665</v>
      </c>
      <c r="S50" s="49">
        <f t="shared" si="48"/>
        <v>233.04428665</v>
      </c>
      <c r="T50" s="49">
        <f t="shared" si="48"/>
        <v>233.04428665</v>
      </c>
      <c r="U50" s="49">
        <f t="shared" si="48"/>
        <v>233.04428665</v>
      </c>
      <c r="V50" s="49">
        <f t="shared" si="48"/>
        <v>233.04428665</v>
      </c>
      <c r="W50" s="49">
        <f t="shared" si="48"/>
        <v>233.04428665</v>
      </c>
      <c r="X50" s="87">
        <f t="shared" si="45"/>
        <v>4660.8857329999973</v>
      </c>
      <c r="Y50" s="65">
        <f t="shared" si="46"/>
        <v>3167.1479084036964</v>
      </c>
      <c r="Z50" s="38"/>
      <c r="AA50" s="36"/>
    </row>
    <row r="51" spans="2:27" x14ac:dyDescent="0.25">
      <c r="B51" s="71" t="str">
        <f t="shared" si="41"/>
        <v>Central Utah Water Conservancy District</v>
      </c>
      <c r="C51" s="51"/>
      <c r="D51" s="49">
        <f t="shared" si="42"/>
        <v>6658.4081900000019</v>
      </c>
      <c r="E51" s="49">
        <f t="shared" si="42"/>
        <v>6658.4081900000019</v>
      </c>
      <c r="F51" s="49">
        <f t="shared" ref="F51:W51" si="49">F20-F37</f>
        <v>6658.4081900000019</v>
      </c>
      <c r="G51" s="49">
        <f t="shared" si="49"/>
        <v>6658.4081900000019</v>
      </c>
      <c r="H51" s="49">
        <f t="shared" si="49"/>
        <v>6658.4081900000019</v>
      </c>
      <c r="I51" s="49">
        <f t="shared" si="49"/>
        <v>6658.4081900000019</v>
      </c>
      <c r="J51" s="49">
        <f t="shared" si="49"/>
        <v>6658.4081900000019</v>
      </c>
      <c r="K51" s="49">
        <f t="shared" si="49"/>
        <v>6658.4081900000019</v>
      </c>
      <c r="L51" s="49">
        <f t="shared" si="49"/>
        <v>6658.4081900000019</v>
      </c>
      <c r="M51" s="49">
        <f t="shared" si="49"/>
        <v>6658.4081900000019</v>
      </c>
      <c r="N51" s="49">
        <f t="shared" si="49"/>
        <v>6658.4081900000019</v>
      </c>
      <c r="O51" s="49">
        <f t="shared" si="49"/>
        <v>6658.4081900000019</v>
      </c>
      <c r="P51" s="49">
        <f t="shared" si="49"/>
        <v>6658.4081900000019</v>
      </c>
      <c r="Q51" s="49">
        <f t="shared" si="49"/>
        <v>6658.4081900000019</v>
      </c>
      <c r="R51" s="49">
        <f t="shared" si="49"/>
        <v>6658.4081900000019</v>
      </c>
      <c r="S51" s="49">
        <f t="shared" si="49"/>
        <v>6658.4081900000019</v>
      </c>
      <c r="T51" s="49">
        <f t="shared" si="49"/>
        <v>6658.4081900000019</v>
      </c>
      <c r="U51" s="49">
        <f t="shared" si="49"/>
        <v>6658.4081900000019</v>
      </c>
      <c r="V51" s="49">
        <f t="shared" si="49"/>
        <v>6658.4081900000019</v>
      </c>
      <c r="W51" s="49">
        <f t="shared" si="49"/>
        <v>6658.4081900000019</v>
      </c>
      <c r="X51" s="87">
        <f t="shared" si="45"/>
        <v>133168.16380000004</v>
      </c>
      <c r="Y51" s="65">
        <f t="shared" si="46"/>
        <v>90489.940240105614</v>
      </c>
      <c r="Z51" s="38"/>
      <c r="AA51" s="36"/>
    </row>
    <row r="52" spans="2:27" x14ac:dyDescent="0.25">
      <c r="B52" s="71" t="str">
        <f t="shared" si="41"/>
        <v>Salt Lake County Library</v>
      </c>
      <c r="C52" s="51"/>
      <c r="D52" s="49">
        <f t="shared" si="42"/>
        <v>8922.2669745999992</v>
      </c>
      <c r="E52" s="49">
        <f t="shared" si="42"/>
        <v>8922.2669745999992</v>
      </c>
      <c r="F52" s="49">
        <f t="shared" ref="F52:W52" si="50">F21-F38</f>
        <v>8922.2669745999992</v>
      </c>
      <c r="G52" s="49">
        <f t="shared" si="50"/>
        <v>8922.2669745999992</v>
      </c>
      <c r="H52" s="49">
        <f t="shared" si="50"/>
        <v>8922.2669745999992</v>
      </c>
      <c r="I52" s="49">
        <f t="shared" si="50"/>
        <v>8922.2669745999992</v>
      </c>
      <c r="J52" s="49">
        <f t="shared" si="50"/>
        <v>8922.2669745999992</v>
      </c>
      <c r="K52" s="49">
        <f t="shared" si="50"/>
        <v>8922.2669745999992</v>
      </c>
      <c r="L52" s="49">
        <f t="shared" si="50"/>
        <v>8922.2669745999992</v>
      </c>
      <c r="M52" s="49">
        <f t="shared" si="50"/>
        <v>8922.2669745999992</v>
      </c>
      <c r="N52" s="49">
        <f t="shared" si="50"/>
        <v>8922.2669745999992</v>
      </c>
      <c r="O52" s="49">
        <f t="shared" si="50"/>
        <v>8922.2669745999992</v>
      </c>
      <c r="P52" s="49">
        <f t="shared" si="50"/>
        <v>8922.2669745999992</v>
      </c>
      <c r="Q52" s="49">
        <f t="shared" si="50"/>
        <v>8922.2669745999992</v>
      </c>
      <c r="R52" s="49">
        <f t="shared" si="50"/>
        <v>8922.2669745999992</v>
      </c>
      <c r="S52" s="49">
        <f t="shared" si="50"/>
        <v>8922.2669745999992</v>
      </c>
      <c r="T52" s="49">
        <f t="shared" si="50"/>
        <v>8922.2669745999992</v>
      </c>
      <c r="U52" s="49">
        <f t="shared" si="50"/>
        <v>8922.2669745999992</v>
      </c>
      <c r="V52" s="49">
        <f t="shared" si="50"/>
        <v>8922.2669745999992</v>
      </c>
      <c r="W52" s="49">
        <f t="shared" si="50"/>
        <v>8922.2669745999992</v>
      </c>
      <c r="X52" s="87">
        <f t="shared" si="45"/>
        <v>178445.33949200003</v>
      </c>
      <c r="Y52" s="65">
        <f t="shared" si="46"/>
        <v>121256.51992174149</v>
      </c>
      <c r="Z52" s="38"/>
      <c r="AA52" s="36"/>
    </row>
    <row r="53" spans="2:27" x14ac:dyDescent="0.25">
      <c r="B53" s="80" t="s">
        <v>27</v>
      </c>
      <c r="C53" s="81"/>
      <c r="D53" s="86">
        <f t="shared" ref="D53:Y53" si="51">SUM(D47:D52)</f>
        <v>203480.95428640003</v>
      </c>
      <c r="E53" s="86">
        <f t="shared" si="51"/>
        <v>203480.95428640003</v>
      </c>
      <c r="F53" s="86">
        <f t="shared" si="51"/>
        <v>203480.95428640003</v>
      </c>
      <c r="G53" s="86">
        <f t="shared" si="51"/>
        <v>203480.95428640003</v>
      </c>
      <c r="H53" s="86">
        <f t="shared" si="51"/>
        <v>203480.95428640003</v>
      </c>
      <c r="I53" s="86">
        <f t="shared" si="51"/>
        <v>203480.95428640003</v>
      </c>
      <c r="J53" s="86">
        <f t="shared" si="51"/>
        <v>203480.95428640003</v>
      </c>
      <c r="K53" s="86">
        <f t="shared" si="51"/>
        <v>203480.95428640003</v>
      </c>
      <c r="L53" s="86">
        <f t="shared" si="51"/>
        <v>203480.95428640003</v>
      </c>
      <c r="M53" s="86">
        <f t="shared" si="51"/>
        <v>203480.95428640003</v>
      </c>
      <c r="N53" s="86">
        <f t="shared" si="51"/>
        <v>203480.95428640003</v>
      </c>
      <c r="O53" s="86">
        <f t="shared" si="51"/>
        <v>203480.95428640003</v>
      </c>
      <c r="P53" s="86">
        <f t="shared" si="51"/>
        <v>203480.95428640003</v>
      </c>
      <c r="Q53" s="86">
        <f t="shared" si="51"/>
        <v>203480.95428640003</v>
      </c>
      <c r="R53" s="86">
        <f t="shared" si="51"/>
        <v>203480.95428640003</v>
      </c>
      <c r="S53" s="86">
        <f t="shared" si="51"/>
        <v>203480.95428640003</v>
      </c>
      <c r="T53" s="86">
        <f t="shared" si="51"/>
        <v>203480.95428640003</v>
      </c>
      <c r="U53" s="86">
        <f t="shared" si="51"/>
        <v>203480.95428640003</v>
      </c>
      <c r="V53" s="86">
        <f t="shared" si="51"/>
        <v>203480.95428640003</v>
      </c>
      <c r="W53" s="86">
        <f t="shared" si="51"/>
        <v>203480.95428640003</v>
      </c>
      <c r="X53" s="79">
        <f t="shared" si="51"/>
        <v>4069619.0857280008</v>
      </c>
      <c r="Y53" s="83">
        <f t="shared" si="51"/>
        <v>2765372.573737626</v>
      </c>
      <c r="Z53" s="38"/>
      <c r="AA53" s="36"/>
    </row>
  </sheetData>
  <mergeCells count="2">
    <mergeCell ref="B5:B6"/>
    <mergeCell ref="X8:Y14"/>
  </mergeCells>
  <conditionalFormatting sqref="D22:Y22 D9:W14 D33:AA39 D41:AA45 D47:AA53">
    <cfRule type="cellIs" dxfId="3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D326D-9843-4519-B963-1D113F224D88}">
  <dimension ref="A1:AA54"/>
  <sheetViews>
    <sheetView zoomScale="101" zoomScaleNormal="100" workbookViewId="0">
      <selection activeCell="C17" sqref="C17:C22"/>
    </sheetView>
  </sheetViews>
  <sheetFormatPr defaultColWidth="9.140625" defaultRowHeight="12.75" outlineLevelCol="1" x14ac:dyDescent="0.25"/>
  <cols>
    <col min="1" max="1" width="3.28515625" style="1" customWidth="1"/>
    <col min="2" max="2" width="53.42578125" style="3" bestFit="1" customWidth="1"/>
    <col min="3" max="3" width="10" style="3" bestFit="1" customWidth="1"/>
    <col min="4" max="5" width="9.42578125" style="3" bestFit="1" customWidth="1" outlineLevel="1"/>
    <col min="6" max="6" width="11.140625" style="3" bestFit="1" customWidth="1" outlineLevel="1"/>
    <col min="7" max="7" width="9.42578125" style="3" customWidth="1" outlineLevel="1"/>
    <col min="8" max="21" width="9.42578125" style="3" bestFit="1" customWidth="1"/>
    <col min="22" max="22" width="9.42578125" style="3" customWidth="1"/>
    <col min="23" max="23" width="9.42578125" style="3" bestFit="1" customWidth="1"/>
    <col min="24" max="25" width="8.7109375" style="3" bestFit="1" customWidth="1"/>
    <col min="26" max="27" width="3.7109375" style="3" bestFit="1" customWidth="1"/>
    <col min="28" max="16384" width="9.140625" style="3"/>
  </cols>
  <sheetData>
    <row r="1" spans="2:25" ht="24" thickBot="1" x14ac:dyDescent="0.4">
      <c r="B1" s="2" t="s">
        <v>41</v>
      </c>
      <c r="F1" s="4" t="s">
        <v>0</v>
      </c>
      <c r="G1" s="5"/>
      <c r="H1" s="6"/>
      <c r="I1" s="7"/>
      <c r="Y1" s="8"/>
    </row>
    <row r="2" spans="2:25" ht="15.75" x14ac:dyDescent="0.25">
      <c r="B2" s="9" t="str">
        <f>'Phase I'!B2</f>
        <v>South City Development</v>
      </c>
      <c r="F2" s="10" t="s">
        <v>1</v>
      </c>
      <c r="G2" s="11"/>
      <c r="H2" s="12">
        <v>0.04</v>
      </c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5" ht="14.25" thickBot="1" x14ac:dyDescent="0.3">
      <c r="B3" s="14" t="s">
        <v>42</v>
      </c>
      <c r="F3" s="15" t="s">
        <v>47</v>
      </c>
      <c r="G3" s="16"/>
      <c r="H3" s="56">
        <v>-0.45</v>
      </c>
      <c r="I3" s="17"/>
    </row>
    <row r="4" spans="2:25" x14ac:dyDescent="0.25">
      <c r="B4" s="18"/>
      <c r="C4" s="17"/>
      <c r="D4" s="17"/>
      <c r="E4" s="19"/>
      <c r="F4" s="19"/>
      <c r="G4" s="19"/>
      <c r="H4" s="19"/>
      <c r="J4" s="20"/>
      <c r="X4" s="1"/>
    </row>
    <row r="5" spans="2:25" ht="12.75" customHeight="1" x14ac:dyDescent="0.25">
      <c r="B5" s="125" t="s">
        <v>2</v>
      </c>
      <c r="C5" s="57" t="s">
        <v>3</v>
      </c>
      <c r="D5" s="58">
        <f t="shared" ref="D5:W5" si="0">D6+1</f>
        <v>2021</v>
      </c>
      <c r="E5" s="58">
        <f t="shared" si="0"/>
        <v>2022</v>
      </c>
      <c r="F5" s="58">
        <f t="shared" si="0"/>
        <v>2023</v>
      </c>
      <c r="G5" s="58">
        <f t="shared" si="0"/>
        <v>2024</v>
      </c>
      <c r="H5" s="58">
        <f t="shared" si="0"/>
        <v>2025</v>
      </c>
      <c r="I5" s="58">
        <f t="shared" si="0"/>
        <v>2026</v>
      </c>
      <c r="J5" s="58">
        <f t="shared" si="0"/>
        <v>2027</v>
      </c>
      <c r="K5" s="58">
        <f t="shared" si="0"/>
        <v>2028</v>
      </c>
      <c r="L5" s="58">
        <f t="shared" si="0"/>
        <v>2029</v>
      </c>
      <c r="M5" s="58">
        <f t="shared" si="0"/>
        <v>2030</v>
      </c>
      <c r="N5" s="58">
        <f t="shared" si="0"/>
        <v>2031</v>
      </c>
      <c r="O5" s="58">
        <f t="shared" si="0"/>
        <v>2032</v>
      </c>
      <c r="P5" s="58">
        <f t="shared" si="0"/>
        <v>2033</v>
      </c>
      <c r="Q5" s="58">
        <f t="shared" si="0"/>
        <v>2034</v>
      </c>
      <c r="R5" s="58">
        <f t="shared" si="0"/>
        <v>2035</v>
      </c>
      <c r="S5" s="58">
        <f t="shared" si="0"/>
        <v>2036</v>
      </c>
      <c r="T5" s="58">
        <f t="shared" si="0"/>
        <v>2037</v>
      </c>
      <c r="U5" s="58">
        <f t="shared" si="0"/>
        <v>2038</v>
      </c>
      <c r="V5" s="58">
        <f t="shared" si="0"/>
        <v>2039</v>
      </c>
      <c r="W5" s="58">
        <f t="shared" si="0"/>
        <v>2040</v>
      </c>
      <c r="X5" s="59"/>
      <c r="Y5" s="60"/>
    </row>
    <row r="6" spans="2:25" x14ac:dyDescent="0.25">
      <c r="B6" s="126"/>
      <c r="C6" s="111" t="s">
        <v>4</v>
      </c>
      <c r="D6" s="23">
        <v>2020</v>
      </c>
      <c r="E6" s="23">
        <f t="shared" ref="E6:T7" si="1">D6+1</f>
        <v>2021</v>
      </c>
      <c r="F6" s="23">
        <f t="shared" si="1"/>
        <v>2022</v>
      </c>
      <c r="G6" s="23">
        <f t="shared" si="1"/>
        <v>2023</v>
      </c>
      <c r="H6" s="23">
        <f t="shared" si="1"/>
        <v>2024</v>
      </c>
      <c r="I6" s="23">
        <f t="shared" si="1"/>
        <v>2025</v>
      </c>
      <c r="J6" s="23">
        <f t="shared" si="1"/>
        <v>2026</v>
      </c>
      <c r="K6" s="23">
        <f t="shared" si="1"/>
        <v>2027</v>
      </c>
      <c r="L6" s="23">
        <f t="shared" si="1"/>
        <v>2028</v>
      </c>
      <c r="M6" s="23">
        <f t="shared" si="1"/>
        <v>2029</v>
      </c>
      <c r="N6" s="23">
        <f t="shared" si="1"/>
        <v>2030</v>
      </c>
      <c r="O6" s="23">
        <f t="shared" si="1"/>
        <v>2031</v>
      </c>
      <c r="P6" s="23">
        <f t="shared" si="1"/>
        <v>2032</v>
      </c>
      <c r="Q6" s="23">
        <f t="shared" si="1"/>
        <v>2033</v>
      </c>
      <c r="R6" s="23">
        <f t="shared" si="1"/>
        <v>2034</v>
      </c>
      <c r="S6" s="23">
        <f t="shared" si="1"/>
        <v>2035</v>
      </c>
      <c r="T6" s="23">
        <f t="shared" si="1"/>
        <v>2036</v>
      </c>
      <c r="U6" s="23">
        <f t="shared" ref="U6:W7" si="2">T6+1</f>
        <v>2037</v>
      </c>
      <c r="V6" s="23">
        <f t="shared" si="2"/>
        <v>2038</v>
      </c>
      <c r="W6" s="23">
        <f t="shared" si="2"/>
        <v>2039</v>
      </c>
      <c r="X6" s="27" t="s">
        <v>5</v>
      </c>
      <c r="Y6" s="112" t="s">
        <v>6</v>
      </c>
    </row>
    <row r="7" spans="2:25" x14ac:dyDescent="0.25">
      <c r="B7" s="67" t="s">
        <v>7</v>
      </c>
      <c r="C7" s="44" t="s">
        <v>8</v>
      </c>
      <c r="D7" s="46">
        <v>1</v>
      </c>
      <c r="E7" s="46">
        <f>D7+1</f>
        <v>2</v>
      </c>
      <c r="F7" s="46">
        <f t="shared" si="1"/>
        <v>3</v>
      </c>
      <c r="G7" s="46">
        <f t="shared" si="1"/>
        <v>4</v>
      </c>
      <c r="H7" s="46">
        <f t="shared" si="1"/>
        <v>5</v>
      </c>
      <c r="I7" s="46">
        <f t="shared" si="1"/>
        <v>6</v>
      </c>
      <c r="J7" s="46">
        <f t="shared" si="1"/>
        <v>7</v>
      </c>
      <c r="K7" s="46">
        <f t="shared" si="1"/>
        <v>8</v>
      </c>
      <c r="L7" s="46">
        <f t="shared" si="1"/>
        <v>9</v>
      </c>
      <c r="M7" s="46">
        <f t="shared" si="1"/>
        <v>10</v>
      </c>
      <c r="N7" s="46">
        <f t="shared" si="1"/>
        <v>11</v>
      </c>
      <c r="O7" s="46">
        <f t="shared" si="1"/>
        <v>12</v>
      </c>
      <c r="P7" s="46">
        <f t="shared" si="1"/>
        <v>13</v>
      </c>
      <c r="Q7" s="46">
        <f t="shared" si="1"/>
        <v>14</v>
      </c>
      <c r="R7" s="46">
        <f t="shared" si="1"/>
        <v>15</v>
      </c>
      <c r="S7" s="46">
        <f t="shared" si="1"/>
        <v>16</v>
      </c>
      <c r="T7" s="46">
        <f t="shared" si="1"/>
        <v>17</v>
      </c>
      <c r="U7" s="46">
        <f t="shared" si="2"/>
        <v>18</v>
      </c>
      <c r="V7" s="46">
        <f t="shared" si="2"/>
        <v>19</v>
      </c>
      <c r="W7" s="46">
        <f t="shared" si="2"/>
        <v>20</v>
      </c>
      <c r="X7" s="45"/>
      <c r="Y7" s="62"/>
    </row>
    <row r="8" spans="2:25" x14ac:dyDescent="0.25">
      <c r="B8" s="106" t="s">
        <v>53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127"/>
      <c r="Y8" s="128"/>
    </row>
    <row r="9" spans="2:25" ht="13.5" customHeight="1" x14ac:dyDescent="0.25">
      <c r="B9" s="68" t="s">
        <v>30</v>
      </c>
      <c r="C9" s="47"/>
      <c r="D9" s="48">
        <f>Assumptions!B30</f>
        <v>44438518.5</v>
      </c>
      <c r="E9" s="39">
        <f>D9</f>
        <v>44438518.5</v>
      </c>
      <c r="F9" s="39">
        <f t="shared" ref="F9:W14" si="3">E9</f>
        <v>44438518.5</v>
      </c>
      <c r="G9" s="39">
        <f t="shared" si="3"/>
        <v>44438518.5</v>
      </c>
      <c r="H9" s="39">
        <f t="shared" si="3"/>
        <v>44438518.5</v>
      </c>
      <c r="I9" s="39">
        <f t="shared" si="3"/>
        <v>44438518.5</v>
      </c>
      <c r="J9" s="39">
        <f t="shared" si="3"/>
        <v>44438518.5</v>
      </c>
      <c r="K9" s="39">
        <f t="shared" si="3"/>
        <v>44438518.5</v>
      </c>
      <c r="L9" s="39">
        <f t="shared" si="3"/>
        <v>44438518.5</v>
      </c>
      <c r="M9" s="39">
        <f t="shared" si="3"/>
        <v>44438518.5</v>
      </c>
      <c r="N9" s="39">
        <f t="shared" si="3"/>
        <v>44438518.5</v>
      </c>
      <c r="O9" s="39">
        <f t="shared" si="3"/>
        <v>44438518.5</v>
      </c>
      <c r="P9" s="39">
        <f t="shared" si="3"/>
        <v>44438518.5</v>
      </c>
      <c r="Q9" s="39">
        <f t="shared" si="3"/>
        <v>44438518.5</v>
      </c>
      <c r="R9" s="39">
        <f t="shared" si="3"/>
        <v>44438518.5</v>
      </c>
      <c r="S9" s="39">
        <f t="shared" si="3"/>
        <v>44438518.5</v>
      </c>
      <c r="T9" s="39">
        <f t="shared" si="3"/>
        <v>44438518.5</v>
      </c>
      <c r="U9" s="39">
        <f t="shared" si="3"/>
        <v>44438518.5</v>
      </c>
      <c r="V9" s="39">
        <f t="shared" si="3"/>
        <v>44438518.5</v>
      </c>
      <c r="W9" s="39">
        <f t="shared" si="3"/>
        <v>44438518.5</v>
      </c>
      <c r="X9" s="129"/>
      <c r="Y9" s="130"/>
    </row>
    <row r="10" spans="2:25" ht="13.5" customHeight="1" x14ac:dyDescent="0.25">
      <c r="B10" s="68" t="s">
        <v>44</v>
      </c>
      <c r="C10" s="47"/>
      <c r="D10" s="39">
        <f>Assumptions!E30</f>
        <v>10350000</v>
      </c>
      <c r="E10" s="39">
        <f t="shared" ref="E10:T14" si="4">D10</f>
        <v>10350000</v>
      </c>
      <c r="F10" s="39">
        <f t="shared" si="4"/>
        <v>10350000</v>
      </c>
      <c r="G10" s="39">
        <f t="shared" si="4"/>
        <v>10350000</v>
      </c>
      <c r="H10" s="39">
        <f t="shared" si="4"/>
        <v>10350000</v>
      </c>
      <c r="I10" s="39">
        <f t="shared" si="4"/>
        <v>10350000</v>
      </c>
      <c r="J10" s="39">
        <f t="shared" si="4"/>
        <v>10350000</v>
      </c>
      <c r="K10" s="39">
        <f t="shared" si="4"/>
        <v>10350000</v>
      </c>
      <c r="L10" s="39">
        <f t="shared" si="4"/>
        <v>10350000</v>
      </c>
      <c r="M10" s="39">
        <f t="shared" si="4"/>
        <v>10350000</v>
      </c>
      <c r="N10" s="39">
        <f t="shared" si="4"/>
        <v>10350000</v>
      </c>
      <c r="O10" s="39">
        <f t="shared" si="4"/>
        <v>10350000</v>
      </c>
      <c r="P10" s="39">
        <f t="shared" si="4"/>
        <v>10350000</v>
      </c>
      <c r="Q10" s="39">
        <f t="shared" si="4"/>
        <v>10350000</v>
      </c>
      <c r="R10" s="39">
        <f t="shared" si="4"/>
        <v>10350000</v>
      </c>
      <c r="S10" s="39">
        <f t="shared" si="4"/>
        <v>10350000</v>
      </c>
      <c r="T10" s="39">
        <f t="shared" si="4"/>
        <v>10350000</v>
      </c>
      <c r="U10" s="39">
        <f t="shared" si="3"/>
        <v>10350000</v>
      </c>
      <c r="V10" s="39">
        <f t="shared" si="3"/>
        <v>10350000</v>
      </c>
      <c r="W10" s="39">
        <f t="shared" si="3"/>
        <v>10350000</v>
      </c>
      <c r="X10" s="129"/>
      <c r="Y10" s="130"/>
    </row>
    <row r="11" spans="2:25" ht="13.5" customHeight="1" x14ac:dyDescent="0.25">
      <c r="B11" s="68" t="s">
        <v>54</v>
      </c>
      <c r="C11" s="47"/>
      <c r="D11" s="39">
        <f>Assumptions!K30</f>
        <v>18765389.5</v>
      </c>
      <c r="E11" s="39">
        <f>D11</f>
        <v>18765389.5</v>
      </c>
      <c r="F11" s="39">
        <f t="shared" ref="F11:W11" si="5">E11</f>
        <v>18765389.5</v>
      </c>
      <c r="G11" s="39">
        <f t="shared" si="5"/>
        <v>18765389.5</v>
      </c>
      <c r="H11" s="39">
        <f t="shared" si="5"/>
        <v>18765389.5</v>
      </c>
      <c r="I11" s="39">
        <f t="shared" si="5"/>
        <v>18765389.5</v>
      </c>
      <c r="J11" s="39">
        <f t="shared" si="5"/>
        <v>18765389.5</v>
      </c>
      <c r="K11" s="39">
        <f t="shared" si="5"/>
        <v>18765389.5</v>
      </c>
      <c r="L11" s="39">
        <f t="shared" si="5"/>
        <v>18765389.5</v>
      </c>
      <c r="M11" s="39">
        <f t="shared" si="5"/>
        <v>18765389.5</v>
      </c>
      <c r="N11" s="39">
        <f t="shared" si="5"/>
        <v>18765389.5</v>
      </c>
      <c r="O11" s="39">
        <f t="shared" si="5"/>
        <v>18765389.5</v>
      </c>
      <c r="P11" s="39">
        <f t="shared" si="5"/>
        <v>18765389.5</v>
      </c>
      <c r="Q11" s="39">
        <f t="shared" si="5"/>
        <v>18765389.5</v>
      </c>
      <c r="R11" s="39">
        <f t="shared" si="5"/>
        <v>18765389.5</v>
      </c>
      <c r="S11" s="39">
        <f t="shared" si="5"/>
        <v>18765389.5</v>
      </c>
      <c r="T11" s="39">
        <f t="shared" si="5"/>
        <v>18765389.5</v>
      </c>
      <c r="U11" s="39">
        <f t="shared" si="5"/>
        <v>18765389.5</v>
      </c>
      <c r="V11" s="39">
        <f t="shared" si="5"/>
        <v>18765389.5</v>
      </c>
      <c r="W11" s="39">
        <f t="shared" si="5"/>
        <v>18765389.5</v>
      </c>
      <c r="X11" s="129"/>
      <c r="Y11" s="130"/>
    </row>
    <row r="12" spans="2:25" ht="13.5" customHeight="1" x14ac:dyDescent="0.25">
      <c r="B12" s="68" t="s">
        <v>45</v>
      </c>
      <c r="C12" s="47"/>
      <c r="D12" s="39">
        <f>Assumptions!H28</f>
        <v>39405762</v>
      </c>
      <c r="E12" s="39">
        <f t="shared" si="4"/>
        <v>39405762</v>
      </c>
      <c r="F12" s="39">
        <f t="shared" si="3"/>
        <v>39405762</v>
      </c>
      <c r="G12" s="39">
        <f t="shared" si="3"/>
        <v>39405762</v>
      </c>
      <c r="H12" s="39">
        <f t="shared" si="3"/>
        <v>39405762</v>
      </c>
      <c r="I12" s="39">
        <f t="shared" si="3"/>
        <v>39405762</v>
      </c>
      <c r="J12" s="39">
        <f t="shared" si="3"/>
        <v>39405762</v>
      </c>
      <c r="K12" s="39">
        <f t="shared" si="3"/>
        <v>39405762</v>
      </c>
      <c r="L12" s="39">
        <f t="shared" si="3"/>
        <v>39405762</v>
      </c>
      <c r="M12" s="39">
        <f t="shared" si="3"/>
        <v>39405762</v>
      </c>
      <c r="N12" s="39">
        <f t="shared" si="3"/>
        <v>39405762</v>
      </c>
      <c r="O12" s="39">
        <f t="shared" si="3"/>
        <v>39405762</v>
      </c>
      <c r="P12" s="39">
        <f t="shared" si="3"/>
        <v>39405762</v>
      </c>
      <c r="Q12" s="39">
        <f t="shared" si="3"/>
        <v>39405762</v>
      </c>
      <c r="R12" s="39">
        <f t="shared" si="3"/>
        <v>39405762</v>
      </c>
      <c r="S12" s="39">
        <f t="shared" si="3"/>
        <v>39405762</v>
      </c>
      <c r="T12" s="39">
        <f t="shared" si="3"/>
        <v>39405762</v>
      </c>
      <c r="U12" s="39">
        <f t="shared" si="3"/>
        <v>39405762</v>
      </c>
      <c r="V12" s="39">
        <f t="shared" si="3"/>
        <v>39405762</v>
      </c>
      <c r="W12" s="39">
        <f t="shared" si="3"/>
        <v>39405762</v>
      </c>
      <c r="X12" s="129"/>
      <c r="Y12" s="130"/>
    </row>
    <row r="13" spans="2:25" ht="13.5" customHeight="1" x14ac:dyDescent="0.25">
      <c r="B13" s="69" t="s">
        <v>9</v>
      </c>
      <c r="C13" s="47"/>
      <c r="D13" s="36">
        <f>SUM(D9:D12)</f>
        <v>112959670</v>
      </c>
      <c r="E13" s="36">
        <f t="shared" si="4"/>
        <v>112959670</v>
      </c>
      <c r="F13" s="36">
        <f t="shared" si="3"/>
        <v>112959670</v>
      </c>
      <c r="G13" s="36">
        <f t="shared" si="3"/>
        <v>112959670</v>
      </c>
      <c r="H13" s="36">
        <f t="shared" si="3"/>
        <v>112959670</v>
      </c>
      <c r="I13" s="36">
        <f t="shared" si="3"/>
        <v>112959670</v>
      </c>
      <c r="J13" s="36">
        <f t="shared" si="3"/>
        <v>112959670</v>
      </c>
      <c r="K13" s="36">
        <f t="shared" si="3"/>
        <v>112959670</v>
      </c>
      <c r="L13" s="36">
        <f t="shared" si="3"/>
        <v>112959670</v>
      </c>
      <c r="M13" s="36">
        <f t="shared" si="3"/>
        <v>112959670</v>
      </c>
      <c r="N13" s="36">
        <f t="shared" si="3"/>
        <v>112959670</v>
      </c>
      <c r="O13" s="36">
        <f t="shared" si="3"/>
        <v>112959670</v>
      </c>
      <c r="P13" s="36">
        <f t="shared" si="3"/>
        <v>112959670</v>
      </c>
      <c r="Q13" s="36">
        <f t="shared" si="3"/>
        <v>112959670</v>
      </c>
      <c r="R13" s="36">
        <f t="shared" si="3"/>
        <v>112959670</v>
      </c>
      <c r="S13" s="36">
        <f t="shared" si="3"/>
        <v>112959670</v>
      </c>
      <c r="T13" s="36">
        <f t="shared" si="3"/>
        <v>112959670</v>
      </c>
      <c r="U13" s="36">
        <f t="shared" si="3"/>
        <v>112959670</v>
      </c>
      <c r="V13" s="36">
        <f t="shared" si="3"/>
        <v>112959670</v>
      </c>
      <c r="W13" s="36">
        <f t="shared" si="3"/>
        <v>112959670</v>
      </c>
      <c r="X13" s="129"/>
      <c r="Y13" s="130"/>
    </row>
    <row r="14" spans="2:25" ht="13.5" customHeight="1" x14ac:dyDescent="0.25">
      <c r="B14" s="69" t="s">
        <v>46</v>
      </c>
      <c r="C14" s="47"/>
      <c r="D14" s="39">
        <f>D12*H3</f>
        <v>-17732592.900000002</v>
      </c>
      <c r="E14" s="39">
        <f t="shared" si="4"/>
        <v>-17732592.900000002</v>
      </c>
      <c r="F14" s="39">
        <f t="shared" si="3"/>
        <v>-17732592.900000002</v>
      </c>
      <c r="G14" s="39">
        <f t="shared" si="3"/>
        <v>-17732592.900000002</v>
      </c>
      <c r="H14" s="39">
        <f t="shared" si="3"/>
        <v>-17732592.900000002</v>
      </c>
      <c r="I14" s="39">
        <f t="shared" si="3"/>
        <v>-17732592.900000002</v>
      </c>
      <c r="J14" s="39">
        <f t="shared" si="3"/>
        <v>-17732592.900000002</v>
      </c>
      <c r="K14" s="39">
        <f t="shared" si="3"/>
        <v>-17732592.900000002</v>
      </c>
      <c r="L14" s="39">
        <f t="shared" si="3"/>
        <v>-17732592.900000002</v>
      </c>
      <c r="M14" s="39">
        <f t="shared" si="3"/>
        <v>-17732592.900000002</v>
      </c>
      <c r="N14" s="39">
        <f t="shared" si="3"/>
        <v>-17732592.900000002</v>
      </c>
      <c r="O14" s="39">
        <f t="shared" si="3"/>
        <v>-17732592.900000002</v>
      </c>
      <c r="P14" s="39">
        <f t="shared" si="3"/>
        <v>-17732592.900000002</v>
      </c>
      <c r="Q14" s="39">
        <f t="shared" si="3"/>
        <v>-17732592.900000002</v>
      </c>
      <c r="R14" s="39">
        <f t="shared" si="3"/>
        <v>-17732592.900000002</v>
      </c>
      <c r="S14" s="39">
        <f t="shared" si="3"/>
        <v>-17732592.900000002</v>
      </c>
      <c r="T14" s="39">
        <f t="shared" si="3"/>
        <v>-17732592.900000002</v>
      </c>
      <c r="U14" s="39">
        <f t="shared" si="3"/>
        <v>-17732592.900000002</v>
      </c>
      <c r="V14" s="39">
        <f t="shared" si="3"/>
        <v>-17732592.900000002</v>
      </c>
      <c r="W14" s="39">
        <f t="shared" si="3"/>
        <v>-17732592.900000002</v>
      </c>
      <c r="X14" s="129"/>
      <c r="Y14" s="130"/>
    </row>
    <row r="15" spans="2:25" ht="12.75" customHeight="1" x14ac:dyDescent="0.25">
      <c r="B15" s="73" t="s">
        <v>10</v>
      </c>
      <c r="C15" s="41"/>
      <c r="D15" s="24">
        <f t="shared" ref="D15:U15" si="6">SUM(D13:D14)</f>
        <v>95227077.099999994</v>
      </c>
      <c r="E15" s="24">
        <f t="shared" si="6"/>
        <v>95227077.099999994</v>
      </c>
      <c r="F15" s="24">
        <f t="shared" si="6"/>
        <v>95227077.099999994</v>
      </c>
      <c r="G15" s="24">
        <f t="shared" si="6"/>
        <v>95227077.099999994</v>
      </c>
      <c r="H15" s="24">
        <f t="shared" si="6"/>
        <v>95227077.099999994</v>
      </c>
      <c r="I15" s="24">
        <f t="shared" si="6"/>
        <v>95227077.099999994</v>
      </c>
      <c r="J15" s="24">
        <f t="shared" si="6"/>
        <v>95227077.099999994</v>
      </c>
      <c r="K15" s="24">
        <f t="shared" si="6"/>
        <v>95227077.099999994</v>
      </c>
      <c r="L15" s="24">
        <f t="shared" si="6"/>
        <v>95227077.099999994</v>
      </c>
      <c r="M15" s="24">
        <f t="shared" si="6"/>
        <v>95227077.099999994</v>
      </c>
      <c r="N15" s="24">
        <f t="shared" si="6"/>
        <v>95227077.099999994</v>
      </c>
      <c r="O15" s="24">
        <f t="shared" si="6"/>
        <v>95227077.099999994</v>
      </c>
      <c r="P15" s="24">
        <f t="shared" si="6"/>
        <v>95227077.099999994</v>
      </c>
      <c r="Q15" s="24">
        <f t="shared" si="6"/>
        <v>95227077.099999994</v>
      </c>
      <c r="R15" s="24">
        <f t="shared" si="6"/>
        <v>95227077.099999994</v>
      </c>
      <c r="S15" s="24">
        <f t="shared" si="6"/>
        <v>95227077.099999994</v>
      </c>
      <c r="T15" s="24">
        <f t="shared" si="6"/>
        <v>95227077.099999994</v>
      </c>
      <c r="U15" s="24">
        <f t="shared" si="6"/>
        <v>95227077.099999994</v>
      </c>
      <c r="V15" s="24">
        <f t="shared" ref="V15:W15" si="7">SUM(V13:V14)</f>
        <v>95227077.099999994</v>
      </c>
      <c r="W15" s="24">
        <f t="shared" si="7"/>
        <v>95227077.099999994</v>
      </c>
      <c r="X15" s="131"/>
      <c r="Y15" s="132"/>
    </row>
    <row r="16" spans="2:25" x14ac:dyDescent="0.25">
      <c r="B16" s="103" t="s">
        <v>11</v>
      </c>
      <c r="C16" s="104" t="str">
        <f>'Phase I'!C15</f>
        <v>2019 Rates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05" t="s">
        <v>48</v>
      </c>
      <c r="Y16" s="93" t="s">
        <v>6</v>
      </c>
    </row>
    <row r="17" spans="1:27" x14ac:dyDescent="0.25">
      <c r="A17" s="25"/>
      <c r="B17" s="70" t="s">
        <v>12</v>
      </c>
      <c r="C17" s="101">
        <f>'Phase I'!C16</f>
        <v>1.933E-3</v>
      </c>
      <c r="D17" s="49">
        <f t="shared" ref="D17:W22" si="8">+$C17*D$15</f>
        <v>184073.9400343</v>
      </c>
      <c r="E17" s="49">
        <f t="shared" si="8"/>
        <v>184073.9400343</v>
      </c>
      <c r="F17" s="49">
        <f t="shared" si="8"/>
        <v>184073.9400343</v>
      </c>
      <c r="G17" s="49">
        <f t="shared" si="8"/>
        <v>184073.9400343</v>
      </c>
      <c r="H17" s="49">
        <f t="shared" si="8"/>
        <v>184073.9400343</v>
      </c>
      <c r="I17" s="49">
        <f t="shared" si="8"/>
        <v>184073.9400343</v>
      </c>
      <c r="J17" s="49">
        <f t="shared" si="8"/>
        <v>184073.9400343</v>
      </c>
      <c r="K17" s="49">
        <f t="shared" si="8"/>
        <v>184073.9400343</v>
      </c>
      <c r="L17" s="49">
        <f t="shared" si="8"/>
        <v>184073.9400343</v>
      </c>
      <c r="M17" s="49">
        <f t="shared" si="8"/>
        <v>184073.9400343</v>
      </c>
      <c r="N17" s="49">
        <f t="shared" si="8"/>
        <v>184073.9400343</v>
      </c>
      <c r="O17" s="49">
        <f t="shared" si="8"/>
        <v>184073.9400343</v>
      </c>
      <c r="P17" s="49">
        <f t="shared" si="8"/>
        <v>184073.9400343</v>
      </c>
      <c r="Q17" s="49">
        <f t="shared" si="8"/>
        <v>184073.9400343</v>
      </c>
      <c r="R17" s="49">
        <f t="shared" si="8"/>
        <v>184073.9400343</v>
      </c>
      <c r="S17" s="49">
        <f t="shared" si="8"/>
        <v>184073.9400343</v>
      </c>
      <c r="T17" s="49">
        <f t="shared" si="8"/>
        <v>184073.9400343</v>
      </c>
      <c r="U17" s="49">
        <f t="shared" si="8"/>
        <v>184073.9400343</v>
      </c>
      <c r="V17" s="49">
        <f t="shared" si="8"/>
        <v>184073.9400343</v>
      </c>
      <c r="W17" s="49">
        <f t="shared" si="8"/>
        <v>184073.9400343</v>
      </c>
      <c r="X17" s="78">
        <f t="shared" ref="X17:X23" si="9">SUM(D17:W17)</f>
        <v>3681478.8006860013</v>
      </c>
      <c r="Y17" s="63">
        <f t="shared" ref="Y17:Y23" si="10">NPV($H$2,D17:W17)</f>
        <v>2501624.9166701483</v>
      </c>
    </row>
    <row r="18" spans="1:27" x14ac:dyDescent="0.25">
      <c r="A18" s="25"/>
      <c r="B18" s="70" t="s">
        <v>49</v>
      </c>
      <c r="C18" s="101">
        <f>'Phase I'!C17</f>
        <v>7.626E-3</v>
      </c>
      <c r="D18" s="49">
        <f t="shared" si="8"/>
        <v>726201.68996459991</v>
      </c>
      <c r="E18" s="49">
        <f t="shared" si="8"/>
        <v>726201.68996459991</v>
      </c>
      <c r="F18" s="49">
        <f t="shared" si="8"/>
        <v>726201.68996459991</v>
      </c>
      <c r="G18" s="49">
        <f t="shared" si="8"/>
        <v>726201.68996459991</v>
      </c>
      <c r="H18" s="49">
        <f t="shared" si="8"/>
        <v>726201.68996459991</v>
      </c>
      <c r="I18" s="49">
        <f t="shared" si="8"/>
        <v>726201.68996459991</v>
      </c>
      <c r="J18" s="49">
        <f t="shared" si="8"/>
        <v>726201.68996459991</v>
      </c>
      <c r="K18" s="49">
        <f t="shared" si="8"/>
        <v>726201.68996459991</v>
      </c>
      <c r="L18" s="49">
        <f t="shared" si="8"/>
        <v>726201.68996459991</v>
      </c>
      <c r="M18" s="49">
        <f t="shared" si="8"/>
        <v>726201.68996459991</v>
      </c>
      <c r="N18" s="49">
        <f t="shared" si="8"/>
        <v>726201.68996459991</v>
      </c>
      <c r="O18" s="49">
        <f t="shared" si="8"/>
        <v>726201.68996459991</v>
      </c>
      <c r="P18" s="49">
        <f t="shared" si="8"/>
        <v>726201.68996459991</v>
      </c>
      <c r="Q18" s="49">
        <f t="shared" si="8"/>
        <v>726201.68996459991</v>
      </c>
      <c r="R18" s="49">
        <f t="shared" si="8"/>
        <v>726201.68996459991</v>
      </c>
      <c r="S18" s="49">
        <f t="shared" si="8"/>
        <v>726201.68996459991</v>
      </c>
      <c r="T18" s="49">
        <f t="shared" si="8"/>
        <v>726201.68996459991</v>
      </c>
      <c r="U18" s="49">
        <f t="shared" si="8"/>
        <v>726201.68996459991</v>
      </c>
      <c r="V18" s="49">
        <f t="shared" si="8"/>
        <v>726201.68996459991</v>
      </c>
      <c r="W18" s="49">
        <f t="shared" si="8"/>
        <v>726201.68996459991</v>
      </c>
      <c r="X18" s="78">
        <f t="shared" si="9"/>
        <v>14524033.799291998</v>
      </c>
      <c r="Y18" s="63">
        <f t="shared" si="10"/>
        <v>9869317.9588859566</v>
      </c>
    </row>
    <row r="19" spans="1:27" x14ac:dyDescent="0.25">
      <c r="A19" s="25"/>
      <c r="B19" s="70" t="s">
        <v>50</v>
      </c>
      <c r="C19" s="101">
        <f>'Phase I'!C18</f>
        <v>1.7149999999999999E-3</v>
      </c>
      <c r="D19" s="49">
        <f t="shared" si="8"/>
        <v>163314.43722649998</v>
      </c>
      <c r="E19" s="49">
        <f t="shared" si="8"/>
        <v>163314.43722649998</v>
      </c>
      <c r="F19" s="49">
        <f t="shared" si="8"/>
        <v>163314.43722649998</v>
      </c>
      <c r="G19" s="49">
        <f t="shared" si="8"/>
        <v>163314.43722649998</v>
      </c>
      <c r="H19" s="49">
        <f t="shared" si="8"/>
        <v>163314.43722649998</v>
      </c>
      <c r="I19" s="49">
        <f t="shared" si="8"/>
        <v>163314.43722649998</v>
      </c>
      <c r="J19" s="49">
        <f t="shared" si="8"/>
        <v>163314.43722649998</v>
      </c>
      <c r="K19" s="49">
        <f t="shared" si="8"/>
        <v>163314.43722649998</v>
      </c>
      <c r="L19" s="49">
        <f t="shared" si="8"/>
        <v>163314.43722649998</v>
      </c>
      <c r="M19" s="49">
        <f t="shared" si="8"/>
        <v>163314.43722649998</v>
      </c>
      <c r="N19" s="49">
        <f t="shared" si="8"/>
        <v>163314.43722649998</v>
      </c>
      <c r="O19" s="49">
        <f t="shared" si="8"/>
        <v>163314.43722649998</v>
      </c>
      <c r="P19" s="49">
        <f t="shared" si="8"/>
        <v>163314.43722649998</v>
      </c>
      <c r="Q19" s="49">
        <f t="shared" si="8"/>
        <v>163314.43722649998</v>
      </c>
      <c r="R19" s="49">
        <f t="shared" si="8"/>
        <v>163314.43722649998</v>
      </c>
      <c r="S19" s="49">
        <f t="shared" si="8"/>
        <v>163314.43722649998</v>
      </c>
      <c r="T19" s="49">
        <f t="shared" si="8"/>
        <v>163314.43722649998</v>
      </c>
      <c r="U19" s="49">
        <f t="shared" si="8"/>
        <v>163314.43722649998</v>
      </c>
      <c r="V19" s="49">
        <f t="shared" si="8"/>
        <v>163314.43722649998</v>
      </c>
      <c r="W19" s="49">
        <f t="shared" si="8"/>
        <v>163314.43722649998</v>
      </c>
      <c r="X19" s="78">
        <f t="shared" si="9"/>
        <v>3266288.7445299989</v>
      </c>
      <c r="Y19" s="63">
        <f t="shared" si="10"/>
        <v>2219496.4987528739</v>
      </c>
    </row>
    <row r="20" spans="1:27" x14ac:dyDescent="0.25">
      <c r="A20" s="25"/>
      <c r="B20" s="70" t="s">
        <v>13</v>
      </c>
      <c r="C20" s="101">
        <f>'Phase I'!C19</f>
        <v>1.4E-5</v>
      </c>
      <c r="D20" s="49">
        <f t="shared" si="8"/>
        <v>1333.1790793999999</v>
      </c>
      <c r="E20" s="49">
        <f t="shared" si="8"/>
        <v>1333.1790793999999</v>
      </c>
      <c r="F20" s="49">
        <f t="shared" si="8"/>
        <v>1333.1790793999999</v>
      </c>
      <c r="G20" s="49">
        <f t="shared" si="8"/>
        <v>1333.1790793999999</v>
      </c>
      <c r="H20" s="49">
        <f t="shared" si="8"/>
        <v>1333.1790793999999</v>
      </c>
      <c r="I20" s="49">
        <f t="shared" si="8"/>
        <v>1333.1790793999999</v>
      </c>
      <c r="J20" s="49">
        <f t="shared" si="8"/>
        <v>1333.1790793999999</v>
      </c>
      <c r="K20" s="49">
        <f t="shared" si="8"/>
        <v>1333.1790793999999</v>
      </c>
      <c r="L20" s="49">
        <f t="shared" si="8"/>
        <v>1333.1790793999999</v>
      </c>
      <c r="M20" s="49">
        <f t="shared" si="8"/>
        <v>1333.1790793999999</v>
      </c>
      <c r="N20" s="49">
        <f t="shared" si="8"/>
        <v>1333.1790793999999</v>
      </c>
      <c r="O20" s="49">
        <f t="shared" si="8"/>
        <v>1333.1790793999999</v>
      </c>
      <c r="P20" s="49">
        <f t="shared" si="8"/>
        <v>1333.1790793999999</v>
      </c>
      <c r="Q20" s="49">
        <f t="shared" si="8"/>
        <v>1333.1790793999999</v>
      </c>
      <c r="R20" s="49">
        <f t="shared" si="8"/>
        <v>1333.1790793999999</v>
      </c>
      <c r="S20" s="49">
        <f t="shared" si="8"/>
        <v>1333.1790793999999</v>
      </c>
      <c r="T20" s="49">
        <f t="shared" si="8"/>
        <v>1333.1790793999999</v>
      </c>
      <c r="U20" s="49">
        <f t="shared" si="8"/>
        <v>1333.1790793999999</v>
      </c>
      <c r="V20" s="49">
        <f t="shared" si="8"/>
        <v>1333.1790793999999</v>
      </c>
      <c r="W20" s="49">
        <f t="shared" si="8"/>
        <v>1333.1790793999999</v>
      </c>
      <c r="X20" s="78">
        <f t="shared" si="9"/>
        <v>26663.581588000008</v>
      </c>
      <c r="Y20" s="63">
        <f t="shared" si="10"/>
        <v>18118.338765329583</v>
      </c>
    </row>
    <row r="21" spans="1:27" x14ac:dyDescent="0.25">
      <c r="A21" s="25"/>
      <c r="B21" s="70" t="s">
        <v>14</v>
      </c>
      <c r="C21" s="101">
        <f>'Phase I'!C20</f>
        <v>4.0000000000000002E-4</v>
      </c>
      <c r="D21" s="49">
        <f t="shared" si="8"/>
        <v>38090.830840000002</v>
      </c>
      <c r="E21" s="49">
        <f t="shared" si="8"/>
        <v>38090.830840000002</v>
      </c>
      <c r="F21" s="49">
        <f t="shared" si="8"/>
        <v>38090.830840000002</v>
      </c>
      <c r="G21" s="49">
        <f t="shared" si="8"/>
        <v>38090.830840000002</v>
      </c>
      <c r="H21" s="49">
        <f t="shared" si="8"/>
        <v>38090.830840000002</v>
      </c>
      <c r="I21" s="49">
        <f t="shared" si="8"/>
        <v>38090.830840000002</v>
      </c>
      <c r="J21" s="49">
        <f t="shared" si="8"/>
        <v>38090.830840000002</v>
      </c>
      <c r="K21" s="49">
        <f t="shared" si="8"/>
        <v>38090.830840000002</v>
      </c>
      <c r="L21" s="49">
        <f t="shared" si="8"/>
        <v>38090.830840000002</v>
      </c>
      <c r="M21" s="49">
        <f t="shared" si="8"/>
        <v>38090.830840000002</v>
      </c>
      <c r="N21" s="49">
        <f t="shared" si="8"/>
        <v>38090.830840000002</v>
      </c>
      <c r="O21" s="49">
        <f t="shared" si="8"/>
        <v>38090.830840000002</v>
      </c>
      <c r="P21" s="49">
        <f t="shared" si="8"/>
        <v>38090.830840000002</v>
      </c>
      <c r="Q21" s="49">
        <f t="shared" si="8"/>
        <v>38090.830840000002</v>
      </c>
      <c r="R21" s="49">
        <f t="shared" si="8"/>
        <v>38090.830840000002</v>
      </c>
      <c r="S21" s="49">
        <f t="shared" si="8"/>
        <v>38090.830840000002</v>
      </c>
      <c r="T21" s="49">
        <f t="shared" si="8"/>
        <v>38090.830840000002</v>
      </c>
      <c r="U21" s="49">
        <f t="shared" si="8"/>
        <v>38090.830840000002</v>
      </c>
      <c r="V21" s="49">
        <f t="shared" si="8"/>
        <v>38090.830840000002</v>
      </c>
      <c r="W21" s="49">
        <f t="shared" si="8"/>
        <v>38090.830840000002</v>
      </c>
      <c r="X21" s="78">
        <f t="shared" si="9"/>
        <v>761816.61679999973</v>
      </c>
      <c r="Y21" s="63">
        <f t="shared" si="10"/>
        <v>517666.82186655962</v>
      </c>
    </row>
    <row r="22" spans="1:27" x14ac:dyDescent="0.25">
      <c r="A22" s="25"/>
      <c r="B22" s="70" t="s">
        <v>15</v>
      </c>
      <c r="C22" s="101">
        <f>'Phase I'!C21</f>
        <v>5.3600000000000002E-4</v>
      </c>
      <c r="D22" s="49">
        <f t="shared" si="8"/>
        <v>51041.713325600002</v>
      </c>
      <c r="E22" s="49">
        <f t="shared" si="8"/>
        <v>51041.713325600002</v>
      </c>
      <c r="F22" s="49">
        <f t="shared" si="8"/>
        <v>51041.713325600002</v>
      </c>
      <c r="G22" s="49">
        <f t="shared" si="8"/>
        <v>51041.713325600002</v>
      </c>
      <c r="H22" s="49">
        <f t="shared" si="8"/>
        <v>51041.713325600002</v>
      </c>
      <c r="I22" s="49">
        <f t="shared" si="8"/>
        <v>51041.713325600002</v>
      </c>
      <c r="J22" s="49">
        <f t="shared" si="8"/>
        <v>51041.713325600002</v>
      </c>
      <c r="K22" s="49">
        <f t="shared" si="8"/>
        <v>51041.713325600002</v>
      </c>
      <c r="L22" s="49">
        <f t="shared" si="8"/>
        <v>51041.713325600002</v>
      </c>
      <c r="M22" s="49">
        <f t="shared" si="8"/>
        <v>51041.713325600002</v>
      </c>
      <c r="N22" s="49">
        <f t="shared" si="8"/>
        <v>51041.713325600002</v>
      </c>
      <c r="O22" s="49">
        <f t="shared" si="8"/>
        <v>51041.713325600002</v>
      </c>
      <c r="P22" s="49">
        <f t="shared" si="8"/>
        <v>51041.713325600002</v>
      </c>
      <c r="Q22" s="49">
        <f t="shared" si="8"/>
        <v>51041.713325600002</v>
      </c>
      <c r="R22" s="49">
        <f t="shared" si="8"/>
        <v>51041.713325600002</v>
      </c>
      <c r="S22" s="49">
        <f t="shared" si="8"/>
        <v>51041.713325600002</v>
      </c>
      <c r="T22" s="49">
        <f t="shared" si="8"/>
        <v>51041.713325600002</v>
      </c>
      <c r="U22" s="49">
        <f t="shared" si="8"/>
        <v>51041.713325600002</v>
      </c>
      <c r="V22" s="49">
        <f t="shared" si="8"/>
        <v>51041.713325600002</v>
      </c>
      <c r="W22" s="49">
        <f t="shared" si="8"/>
        <v>51041.713325600002</v>
      </c>
      <c r="X22" s="78">
        <f t="shared" si="9"/>
        <v>1020834.2665120004</v>
      </c>
      <c r="Y22" s="63">
        <f t="shared" si="10"/>
        <v>693673.54130118981</v>
      </c>
    </row>
    <row r="23" spans="1:27" x14ac:dyDescent="0.25">
      <c r="B23" s="74" t="s">
        <v>16</v>
      </c>
      <c r="C23" s="75"/>
      <c r="D23" s="76">
        <f t="shared" ref="D23:W23" si="11">SUM(D17:D22)</f>
        <v>1164055.7904703997</v>
      </c>
      <c r="E23" s="76">
        <f t="shared" si="11"/>
        <v>1164055.7904703997</v>
      </c>
      <c r="F23" s="76">
        <f t="shared" si="11"/>
        <v>1164055.7904703997</v>
      </c>
      <c r="G23" s="76">
        <f t="shared" si="11"/>
        <v>1164055.7904703997</v>
      </c>
      <c r="H23" s="76">
        <f t="shared" si="11"/>
        <v>1164055.7904703997</v>
      </c>
      <c r="I23" s="76">
        <f t="shared" si="11"/>
        <v>1164055.7904703997</v>
      </c>
      <c r="J23" s="76">
        <f t="shared" si="11"/>
        <v>1164055.7904703997</v>
      </c>
      <c r="K23" s="76">
        <f t="shared" si="11"/>
        <v>1164055.7904703997</v>
      </c>
      <c r="L23" s="76">
        <f t="shared" si="11"/>
        <v>1164055.7904703997</v>
      </c>
      <c r="M23" s="76">
        <f t="shared" si="11"/>
        <v>1164055.7904703997</v>
      </c>
      <c r="N23" s="76">
        <f t="shared" si="11"/>
        <v>1164055.7904703997</v>
      </c>
      <c r="O23" s="76">
        <f t="shared" si="11"/>
        <v>1164055.7904703997</v>
      </c>
      <c r="P23" s="76">
        <f t="shared" si="11"/>
        <v>1164055.7904703997</v>
      </c>
      <c r="Q23" s="76">
        <f t="shared" si="11"/>
        <v>1164055.7904703997</v>
      </c>
      <c r="R23" s="76">
        <f t="shared" si="11"/>
        <v>1164055.7904703997</v>
      </c>
      <c r="S23" s="76">
        <f t="shared" si="11"/>
        <v>1164055.7904703997</v>
      </c>
      <c r="T23" s="76">
        <f t="shared" si="11"/>
        <v>1164055.7904703997</v>
      </c>
      <c r="U23" s="76">
        <f t="shared" si="11"/>
        <v>1164055.7904703997</v>
      </c>
      <c r="V23" s="76">
        <f t="shared" si="11"/>
        <v>1164055.7904703997</v>
      </c>
      <c r="W23" s="76">
        <f t="shared" si="11"/>
        <v>1164055.7904703997</v>
      </c>
      <c r="X23" s="79">
        <f t="shared" si="9"/>
        <v>23281115.809407987</v>
      </c>
      <c r="Y23" s="77">
        <f t="shared" si="10"/>
        <v>15819898.076242054</v>
      </c>
    </row>
    <row r="24" spans="1:27" x14ac:dyDescent="0.25">
      <c r="B24" s="97" t="s">
        <v>17</v>
      </c>
      <c r="C24" s="26"/>
      <c r="D24" s="27">
        <f t="shared" ref="D24:W24" si="12">D5</f>
        <v>2021</v>
      </c>
      <c r="E24" s="27">
        <f t="shared" si="12"/>
        <v>2022</v>
      </c>
      <c r="F24" s="27">
        <f t="shared" si="12"/>
        <v>2023</v>
      </c>
      <c r="G24" s="27">
        <f t="shared" si="12"/>
        <v>2024</v>
      </c>
      <c r="H24" s="27">
        <f t="shared" si="12"/>
        <v>2025</v>
      </c>
      <c r="I24" s="27">
        <f t="shared" si="12"/>
        <v>2026</v>
      </c>
      <c r="J24" s="27">
        <f t="shared" si="12"/>
        <v>2027</v>
      </c>
      <c r="K24" s="27">
        <f t="shared" si="12"/>
        <v>2028</v>
      </c>
      <c r="L24" s="27">
        <f t="shared" si="12"/>
        <v>2029</v>
      </c>
      <c r="M24" s="27">
        <f t="shared" si="12"/>
        <v>2030</v>
      </c>
      <c r="N24" s="27">
        <f t="shared" si="12"/>
        <v>2031</v>
      </c>
      <c r="O24" s="27">
        <f t="shared" si="12"/>
        <v>2032</v>
      </c>
      <c r="P24" s="27">
        <f t="shared" si="12"/>
        <v>2033</v>
      </c>
      <c r="Q24" s="27">
        <f t="shared" si="12"/>
        <v>2034</v>
      </c>
      <c r="R24" s="27">
        <f t="shared" si="12"/>
        <v>2035</v>
      </c>
      <c r="S24" s="27">
        <f t="shared" si="12"/>
        <v>2036</v>
      </c>
      <c r="T24" s="27">
        <f t="shared" si="12"/>
        <v>2037</v>
      </c>
      <c r="U24" s="27">
        <f t="shared" si="12"/>
        <v>2038</v>
      </c>
      <c r="V24" s="27">
        <f t="shared" si="12"/>
        <v>2039</v>
      </c>
      <c r="W24" s="27">
        <f t="shared" si="12"/>
        <v>2040</v>
      </c>
      <c r="X24" s="26"/>
      <c r="Y24" s="110"/>
      <c r="Z24" s="28"/>
      <c r="AA24" s="28"/>
    </row>
    <row r="25" spans="1:27" x14ac:dyDescent="0.25">
      <c r="B25" s="67" t="s">
        <v>18</v>
      </c>
      <c r="C25" s="45"/>
      <c r="D25" s="50">
        <f t="shared" ref="D25:W25" si="13">D6</f>
        <v>2020</v>
      </c>
      <c r="E25" s="50">
        <f t="shared" si="13"/>
        <v>2021</v>
      </c>
      <c r="F25" s="50">
        <f t="shared" si="13"/>
        <v>2022</v>
      </c>
      <c r="G25" s="50">
        <f t="shared" si="13"/>
        <v>2023</v>
      </c>
      <c r="H25" s="50">
        <f t="shared" si="13"/>
        <v>2024</v>
      </c>
      <c r="I25" s="50">
        <f t="shared" si="13"/>
        <v>2025</v>
      </c>
      <c r="J25" s="50">
        <f t="shared" si="13"/>
        <v>2026</v>
      </c>
      <c r="K25" s="50">
        <f t="shared" si="13"/>
        <v>2027</v>
      </c>
      <c r="L25" s="50">
        <f t="shared" si="13"/>
        <v>2028</v>
      </c>
      <c r="M25" s="50">
        <f t="shared" si="13"/>
        <v>2029</v>
      </c>
      <c r="N25" s="50">
        <f t="shared" si="13"/>
        <v>2030</v>
      </c>
      <c r="O25" s="50">
        <f t="shared" si="13"/>
        <v>2031</v>
      </c>
      <c r="P25" s="50">
        <f t="shared" si="13"/>
        <v>2032</v>
      </c>
      <c r="Q25" s="50">
        <f t="shared" si="13"/>
        <v>2033</v>
      </c>
      <c r="R25" s="50">
        <f t="shared" si="13"/>
        <v>2034</v>
      </c>
      <c r="S25" s="50">
        <f t="shared" si="13"/>
        <v>2035</v>
      </c>
      <c r="T25" s="50">
        <f t="shared" si="13"/>
        <v>2036</v>
      </c>
      <c r="U25" s="50">
        <f t="shared" si="13"/>
        <v>2037</v>
      </c>
      <c r="V25" s="50">
        <f t="shared" si="13"/>
        <v>2038</v>
      </c>
      <c r="W25" s="50">
        <f t="shared" si="13"/>
        <v>2039</v>
      </c>
      <c r="X25" s="22" t="s">
        <v>5</v>
      </c>
      <c r="Y25" s="61" t="s">
        <v>6</v>
      </c>
      <c r="Z25" s="29"/>
      <c r="AA25" s="29"/>
    </row>
    <row r="26" spans="1:27" x14ac:dyDescent="0.25">
      <c r="B26" s="94" t="s">
        <v>19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95"/>
      <c r="Y26" s="96"/>
      <c r="Z26" s="32"/>
      <c r="AA26" s="32"/>
    </row>
    <row r="27" spans="1:27" x14ac:dyDescent="0.25">
      <c r="B27" s="71" t="str">
        <f t="shared" ref="B27:B32" si="14">B17</f>
        <v>Salt Lake County</v>
      </c>
      <c r="C27" s="51"/>
      <c r="D27" s="52">
        <v>0.75</v>
      </c>
      <c r="E27" s="52">
        <f>D27</f>
        <v>0.75</v>
      </c>
      <c r="F27" s="52">
        <f t="shared" ref="F27:U32" si="15">E27</f>
        <v>0.75</v>
      </c>
      <c r="G27" s="52">
        <f t="shared" si="15"/>
        <v>0.75</v>
      </c>
      <c r="H27" s="52">
        <v>0.75</v>
      </c>
      <c r="I27" s="52">
        <f t="shared" si="15"/>
        <v>0.75</v>
      </c>
      <c r="J27" s="52">
        <f t="shared" si="15"/>
        <v>0.75</v>
      </c>
      <c r="K27" s="52">
        <f t="shared" si="15"/>
        <v>0.75</v>
      </c>
      <c r="L27" s="52">
        <f t="shared" si="15"/>
        <v>0.75</v>
      </c>
      <c r="M27" s="52">
        <f t="shared" si="15"/>
        <v>0.75</v>
      </c>
      <c r="N27" s="52">
        <f t="shared" si="15"/>
        <v>0.75</v>
      </c>
      <c r="O27" s="52">
        <f t="shared" si="15"/>
        <v>0.75</v>
      </c>
      <c r="P27" s="52">
        <f t="shared" si="15"/>
        <v>0.75</v>
      </c>
      <c r="Q27" s="52">
        <f t="shared" si="15"/>
        <v>0.75</v>
      </c>
      <c r="R27" s="52">
        <f t="shared" si="15"/>
        <v>0.75</v>
      </c>
      <c r="S27" s="52">
        <f t="shared" si="15"/>
        <v>0.75</v>
      </c>
      <c r="T27" s="52">
        <f t="shared" si="15"/>
        <v>0.75</v>
      </c>
      <c r="U27" s="52">
        <f t="shared" si="15"/>
        <v>0.75</v>
      </c>
      <c r="V27" s="52">
        <f t="shared" ref="V27:W32" si="16">U27</f>
        <v>0.75</v>
      </c>
      <c r="W27" s="52">
        <f t="shared" si="16"/>
        <v>0.75</v>
      </c>
      <c r="X27" s="53"/>
      <c r="Y27" s="64"/>
      <c r="Z27" s="33"/>
      <c r="AA27" s="33"/>
    </row>
    <row r="28" spans="1:27" x14ac:dyDescent="0.25">
      <c r="B28" s="71" t="str">
        <f t="shared" si="14"/>
        <v>Granite School District</v>
      </c>
      <c r="C28" s="51"/>
      <c r="D28" s="52">
        <v>0.75</v>
      </c>
      <c r="E28" s="52">
        <f>D28</f>
        <v>0.75</v>
      </c>
      <c r="F28" s="52">
        <f t="shared" si="15"/>
        <v>0.75</v>
      </c>
      <c r="G28" s="52">
        <f t="shared" si="15"/>
        <v>0.75</v>
      </c>
      <c r="H28" s="52">
        <v>0.75</v>
      </c>
      <c r="I28" s="52">
        <f t="shared" si="15"/>
        <v>0.75</v>
      </c>
      <c r="J28" s="52">
        <f t="shared" si="15"/>
        <v>0.75</v>
      </c>
      <c r="K28" s="52">
        <f t="shared" si="15"/>
        <v>0.75</v>
      </c>
      <c r="L28" s="52">
        <f t="shared" si="15"/>
        <v>0.75</v>
      </c>
      <c r="M28" s="52">
        <f t="shared" si="15"/>
        <v>0.75</v>
      </c>
      <c r="N28" s="52">
        <f t="shared" si="15"/>
        <v>0.75</v>
      </c>
      <c r="O28" s="52">
        <f t="shared" si="15"/>
        <v>0.75</v>
      </c>
      <c r="P28" s="52">
        <f t="shared" si="15"/>
        <v>0.75</v>
      </c>
      <c r="Q28" s="52">
        <f t="shared" si="15"/>
        <v>0.75</v>
      </c>
      <c r="R28" s="52">
        <f t="shared" si="15"/>
        <v>0.75</v>
      </c>
      <c r="S28" s="52">
        <f t="shared" si="15"/>
        <v>0.75</v>
      </c>
      <c r="T28" s="52">
        <f t="shared" si="15"/>
        <v>0.75</v>
      </c>
      <c r="U28" s="52">
        <f t="shared" si="15"/>
        <v>0.75</v>
      </c>
      <c r="V28" s="52">
        <f t="shared" si="16"/>
        <v>0.75</v>
      </c>
      <c r="W28" s="52">
        <f t="shared" si="16"/>
        <v>0.75</v>
      </c>
      <c r="X28" s="53"/>
      <c r="Y28" s="64"/>
      <c r="Z28" s="33"/>
      <c r="AA28" s="33"/>
    </row>
    <row r="29" spans="1:27" x14ac:dyDescent="0.25">
      <c r="B29" s="71" t="str">
        <f t="shared" si="14"/>
        <v>South Salt Lake City</v>
      </c>
      <c r="C29" s="51"/>
      <c r="D29" s="52">
        <v>0.75</v>
      </c>
      <c r="E29" s="52">
        <f t="shared" ref="E29:N32" si="17">D29</f>
        <v>0.75</v>
      </c>
      <c r="F29" s="52">
        <f t="shared" si="17"/>
        <v>0.75</v>
      </c>
      <c r="G29" s="52">
        <f t="shared" si="17"/>
        <v>0.75</v>
      </c>
      <c r="H29" s="52">
        <v>0.75</v>
      </c>
      <c r="I29" s="52">
        <f t="shared" si="17"/>
        <v>0.75</v>
      </c>
      <c r="J29" s="52">
        <f t="shared" si="17"/>
        <v>0.75</v>
      </c>
      <c r="K29" s="52">
        <f t="shared" si="17"/>
        <v>0.75</v>
      </c>
      <c r="L29" s="52">
        <f t="shared" si="17"/>
        <v>0.75</v>
      </c>
      <c r="M29" s="52">
        <f t="shared" si="17"/>
        <v>0.75</v>
      </c>
      <c r="N29" s="52">
        <f t="shared" si="17"/>
        <v>0.75</v>
      </c>
      <c r="O29" s="52">
        <f t="shared" si="15"/>
        <v>0.75</v>
      </c>
      <c r="P29" s="52">
        <f t="shared" si="15"/>
        <v>0.75</v>
      </c>
      <c r="Q29" s="52">
        <f t="shared" si="15"/>
        <v>0.75</v>
      </c>
      <c r="R29" s="52">
        <f t="shared" si="15"/>
        <v>0.75</v>
      </c>
      <c r="S29" s="52">
        <f t="shared" si="15"/>
        <v>0.75</v>
      </c>
      <c r="T29" s="52">
        <f t="shared" si="15"/>
        <v>0.75</v>
      </c>
      <c r="U29" s="52">
        <f t="shared" si="15"/>
        <v>0.75</v>
      </c>
      <c r="V29" s="52">
        <f t="shared" si="16"/>
        <v>0.75</v>
      </c>
      <c r="W29" s="52">
        <f t="shared" si="16"/>
        <v>0.75</v>
      </c>
      <c r="X29" s="53"/>
      <c r="Y29" s="64"/>
      <c r="Z29" s="33"/>
      <c r="AA29" s="33"/>
    </row>
    <row r="30" spans="1:27" x14ac:dyDescent="0.25">
      <c r="B30" s="71" t="str">
        <f t="shared" si="14"/>
        <v>South Salt Lake Valley Mosquito Abatement District</v>
      </c>
      <c r="C30" s="51"/>
      <c r="D30" s="52">
        <v>0.75</v>
      </c>
      <c r="E30" s="52">
        <f t="shared" si="17"/>
        <v>0.75</v>
      </c>
      <c r="F30" s="52">
        <f t="shared" si="17"/>
        <v>0.75</v>
      </c>
      <c r="G30" s="52">
        <f t="shared" si="17"/>
        <v>0.75</v>
      </c>
      <c r="H30" s="52">
        <v>0.75</v>
      </c>
      <c r="I30" s="52">
        <f t="shared" si="17"/>
        <v>0.75</v>
      </c>
      <c r="J30" s="52">
        <f t="shared" si="17"/>
        <v>0.75</v>
      </c>
      <c r="K30" s="52">
        <f t="shared" si="17"/>
        <v>0.75</v>
      </c>
      <c r="L30" s="52">
        <f t="shared" si="17"/>
        <v>0.75</v>
      </c>
      <c r="M30" s="52">
        <f t="shared" si="17"/>
        <v>0.75</v>
      </c>
      <c r="N30" s="52">
        <f t="shared" si="17"/>
        <v>0.75</v>
      </c>
      <c r="O30" s="52">
        <f t="shared" si="15"/>
        <v>0.75</v>
      </c>
      <c r="P30" s="52">
        <f t="shared" si="15"/>
        <v>0.75</v>
      </c>
      <c r="Q30" s="52">
        <f t="shared" si="15"/>
        <v>0.75</v>
      </c>
      <c r="R30" s="52">
        <f t="shared" si="15"/>
        <v>0.75</v>
      </c>
      <c r="S30" s="52">
        <f t="shared" si="15"/>
        <v>0.75</v>
      </c>
      <c r="T30" s="52">
        <f t="shared" si="15"/>
        <v>0.75</v>
      </c>
      <c r="U30" s="52">
        <f t="shared" si="15"/>
        <v>0.75</v>
      </c>
      <c r="V30" s="52">
        <f t="shared" si="16"/>
        <v>0.75</v>
      </c>
      <c r="W30" s="52">
        <f t="shared" si="16"/>
        <v>0.75</v>
      </c>
      <c r="X30" s="53"/>
      <c r="Y30" s="64"/>
      <c r="Z30" s="33"/>
      <c r="AA30" s="33"/>
    </row>
    <row r="31" spans="1:27" x14ac:dyDescent="0.25">
      <c r="B31" s="71" t="str">
        <f t="shared" si="14"/>
        <v>Central Utah Water Conservancy District</v>
      </c>
      <c r="C31" s="51"/>
      <c r="D31" s="52">
        <v>0.75</v>
      </c>
      <c r="E31" s="52">
        <f t="shared" si="17"/>
        <v>0.75</v>
      </c>
      <c r="F31" s="52">
        <f t="shared" si="17"/>
        <v>0.75</v>
      </c>
      <c r="G31" s="52">
        <f t="shared" si="17"/>
        <v>0.75</v>
      </c>
      <c r="H31" s="52">
        <v>0.75</v>
      </c>
      <c r="I31" s="52">
        <f t="shared" si="17"/>
        <v>0.75</v>
      </c>
      <c r="J31" s="52">
        <f t="shared" si="17"/>
        <v>0.75</v>
      </c>
      <c r="K31" s="52">
        <f t="shared" si="17"/>
        <v>0.75</v>
      </c>
      <c r="L31" s="52">
        <f t="shared" si="17"/>
        <v>0.75</v>
      </c>
      <c r="M31" s="52">
        <f t="shared" si="17"/>
        <v>0.75</v>
      </c>
      <c r="N31" s="52">
        <f t="shared" si="17"/>
        <v>0.75</v>
      </c>
      <c r="O31" s="52">
        <f t="shared" si="15"/>
        <v>0.75</v>
      </c>
      <c r="P31" s="52">
        <f t="shared" si="15"/>
        <v>0.75</v>
      </c>
      <c r="Q31" s="52">
        <f t="shared" si="15"/>
        <v>0.75</v>
      </c>
      <c r="R31" s="52">
        <f t="shared" si="15"/>
        <v>0.75</v>
      </c>
      <c r="S31" s="52">
        <f t="shared" si="15"/>
        <v>0.75</v>
      </c>
      <c r="T31" s="52">
        <f t="shared" si="15"/>
        <v>0.75</v>
      </c>
      <c r="U31" s="52">
        <f t="shared" si="15"/>
        <v>0.75</v>
      </c>
      <c r="V31" s="52">
        <f t="shared" si="16"/>
        <v>0.75</v>
      </c>
      <c r="W31" s="52">
        <f t="shared" si="16"/>
        <v>0.75</v>
      </c>
      <c r="X31" s="53"/>
      <c r="Y31" s="64"/>
      <c r="Z31" s="33"/>
      <c r="AA31" s="33"/>
    </row>
    <row r="32" spans="1:27" x14ac:dyDescent="0.25">
      <c r="B32" s="71" t="str">
        <f t="shared" si="14"/>
        <v>Salt Lake County Library</v>
      </c>
      <c r="C32" s="51"/>
      <c r="D32" s="52">
        <v>0.75</v>
      </c>
      <c r="E32" s="52">
        <f t="shared" si="17"/>
        <v>0.75</v>
      </c>
      <c r="F32" s="52">
        <f t="shared" si="17"/>
        <v>0.75</v>
      </c>
      <c r="G32" s="52">
        <f t="shared" si="17"/>
        <v>0.75</v>
      </c>
      <c r="H32" s="52">
        <v>0.75</v>
      </c>
      <c r="I32" s="52">
        <f t="shared" si="17"/>
        <v>0.75</v>
      </c>
      <c r="J32" s="52">
        <f t="shared" si="17"/>
        <v>0.75</v>
      </c>
      <c r="K32" s="52">
        <f t="shared" si="17"/>
        <v>0.75</v>
      </c>
      <c r="L32" s="52">
        <f t="shared" si="17"/>
        <v>0.75</v>
      </c>
      <c r="M32" s="52">
        <f t="shared" si="17"/>
        <v>0.75</v>
      </c>
      <c r="N32" s="52">
        <f t="shared" si="17"/>
        <v>0.75</v>
      </c>
      <c r="O32" s="52">
        <f t="shared" si="15"/>
        <v>0.75</v>
      </c>
      <c r="P32" s="52">
        <f t="shared" si="15"/>
        <v>0.75</v>
      </c>
      <c r="Q32" s="52">
        <f t="shared" si="15"/>
        <v>0.75</v>
      </c>
      <c r="R32" s="52">
        <f t="shared" si="15"/>
        <v>0.75</v>
      </c>
      <c r="S32" s="52">
        <f t="shared" si="15"/>
        <v>0.75</v>
      </c>
      <c r="T32" s="52">
        <f t="shared" si="15"/>
        <v>0.75</v>
      </c>
      <c r="U32" s="52">
        <f t="shared" si="15"/>
        <v>0.75</v>
      </c>
      <c r="V32" s="52">
        <f t="shared" si="16"/>
        <v>0.75</v>
      </c>
      <c r="W32" s="52">
        <f t="shared" si="16"/>
        <v>0.75</v>
      </c>
      <c r="X32" s="53"/>
      <c r="Y32" s="64"/>
      <c r="Z32" s="33"/>
      <c r="AA32" s="33"/>
    </row>
    <row r="33" spans="2:27" x14ac:dyDescent="0.25">
      <c r="B33" s="91" t="s">
        <v>20</v>
      </c>
      <c r="C33" s="34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92"/>
      <c r="Y33" s="93"/>
      <c r="Z33" s="29"/>
      <c r="AA33" s="29"/>
    </row>
    <row r="34" spans="2:27" x14ac:dyDescent="0.25">
      <c r="B34" s="71" t="str">
        <f t="shared" ref="B34:B39" si="18">B27</f>
        <v>Salt Lake County</v>
      </c>
      <c r="C34" s="51"/>
      <c r="D34" s="54">
        <f t="shared" ref="D34:W34" si="19">D17*D27</f>
        <v>138055.45502572501</v>
      </c>
      <c r="E34" s="54">
        <f t="shared" si="19"/>
        <v>138055.45502572501</v>
      </c>
      <c r="F34" s="54">
        <f t="shared" si="19"/>
        <v>138055.45502572501</v>
      </c>
      <c r="G34" s="54">
        <f t="shared" si="19"/>
        <v>138055.45502572501</v>
      </c>
      <c r="H34" s="54">
        <f t="shared" si="19"/>
        <v>138055.45502572501</v>
      </c>
      <c r="I34" s="54">
        <f t="shared" si="19"/>
        <v>138055.45502572501</v>
      </c>
      <c r="J34" s="54">
        <f t="shared" si="19"/>
        <v>138055.45502572501</v>
      </c>
      <c r="K34" s="54">
        <f t="shared" si="19"/>
        <v>138055.45502572501</v>
      </c>
      <c r="L34" s="54">
        <f t="shared" si="19"/>
        <v>138055.45502572501</v>
      </c>
      <c r="M34" s="54">
        <f t="shared" si="19"/>
        <v>138055.45502572501</v>
      </c>
      <c r="N34" s="54">
        <f t="shared" si="19"/>
        <v>138055.45502572501</v>
      </c>
      <c r="O34" s="54">
        <f t="shared" si="19"/>
        <v>138055.45502572501</v>
      </c>
      <c r="P34" s="54">
        <f t="shared" si="19"/>
        <v>138055.45502572501</v>
      </c>
      <c r="Q34" s="54">
        <f t="shared" si="19"/>
        <v>138055.45502572501</v>
      </c>
      <c r="R34" s="54">
        <f t="shared" si="19"/>
        <v>138055.45502572501</v>
      </c>
      <c r="S34" s="54">
        <f t="shared" si="19"/>
        <v>138055.45502572501</v>
      </c>
      <c r="T34" s="54">
        <f t="shared" si="19"/>
        <v>138055.45502572501</v>
      </c>
      <c r="U34" s="54">
        <f t="shared" si="19"/>
        <v>138055.45502572501</v>
      </c>
      <c r="V34" s="54">
        <f t="shared" si="19"/>
        <v>138055.45502572501</v>
      </c>
      <c r="W34" s="54">
        <f t="shared" si="19"/>
        <v>138055.45502572501</v>
      </c>
      <c r="X34" s="90">
        <f>SUM(D34:W34)</f>
        <v>2761109.1005145009</v>
      </c>
      <c r="Y34" s="65">
        <f>NPV($H$2,D34:W34)</f>
        <v>1876218.6875026117</v>
      </c>
      <c r="Z34" s="35"/>
      <c r="AA34" s="36"/>
    </row>
    <row r="35" spans="2:27" x14ac:dyDescent="0.25">
      <c r="B35" s="71" t="str">
        <f t="shared" si="18"/>
        <v>Granite School District</v>
      </c>
      <c r="C35" s="51"/>
      <c r="D35" s="54">
        <f t="shared" ref="D35:W35" si="20">D18*D28</f>
        <v>544651.26747344993</v>
      </c>
      <c r="E35" s="54">
        <f t="shared" si="20"/>
        <v>544651.26747344993</v>
      </c>
      <c r="F35" s="54">
        <f t="shared" si="20"/>
        <v>544651.26747344993</v>
      </c>
      <c r="G35" s="54">
        <f t="shared" si="20"/>
        <v>544651.26747344993</v>
      </c>
      <c r="H35" s="54">
        <f t="shared" si="20"/>
        <v>544651.26747344993</v>
      </c>
      <c r="I35" s="54">
        <f t="shared" si="20"/>
        <v>544651.26747344993</v>
      </c>
      <c r="J35" s="54">
        <f t="shared" si="20"/>
        <v>544651.26747344993</v>
      </c>
      <c r="K35" s="54">
        <f t="shared" si="20"/>
        <v>544651.26747344993</v>
      </c>
      <c r="L35" s="54">
        <f t="shared" si="20"/>
        <v>544651.26747344993</v>
      </c>
      <c r="M35" s="54">
        <f t="shared" si="20"/>
        <v>544651.26747344993</v>
      </c>
      <c r="N35" s="54">
        <f t="shared" si="20"/>
        <v>544651.26747344993</v>
      </c>
      <c r="O35" s="54">
        <f t="shared" si="20"/>
        <v>544651.26747344993</v>
      </c>
      <c r="P35" s="54">
        <f t="shared" si="20"/>
        <v>544651.26747344993</v>
      </c>
      <c r="Q35" s="54">
        <f t="shared" si="20"/>
        <v>544651.26747344993</v>
      </c>
      <c r="R35" s="54">
        <f t="shared" si="20"/>
        <v>544651.26747344993</v>
      </c>
      <c r="S35" s="54">
        <f t="shared" si="20"/>
        <v>544651.26747344993</v>
      </c>
      <c r="T35" s="54">
        <f t="shared" si="20"/>
        <v>544651.26747344993</v>
      </c>
      <c r="U35" s="54">
        <f t="shared" si="20"/>
        <v>544651.26747344993</v>
      </c>
      <c r="V35" s="54">
        <f t="shared" si="20"/>
        <v>544651.26747344993</v>
      </c>
      <c r="W35" s="54">
        <f t="shared" si="20"/>
        <v>544651.26747344993</v>
      </c>
      <c r="X35" s="90">
        <f t="shared" ref="X35:X39" si="21">SUM(D35:W35)</f>
        <v>10893025.349468999</v>
      </c>
      <c r="Y35" s="65">
        <f t="shared" ref="Y35:Y39" si="22">NPV($H$2,D35:W35)</f>
        <v>7401988.4691644674</v>
      </c>
      <c r="Z35" s="37"/>
      <c r="AA35" s="36"/>
    </row>
    <row r="36" spans="2:27" x14ac:dyDescent="0.25">
      <c r="B36" s="71" t="str">
        <f t="shared" si="18"/>
        <v>South Salt Lake City</v>
      </c>
      <c r="C36" s="51"/>
      <c r="D36" s="54">
        <f t="shared" ref="D36:W36" si="23">D19*D29</f>
        <v>122485.82791987498</v>
      </c>
      <c r="E36" s="54">
        <f t="shared" si="23"/>
        <v>122485.82791987498</v>
      </c>
      <c r="F36" s="54">
        <f t="shared" si="23"/>
        <v>122485.82791987498</v>
      </c>
      <c r="G36" s="54">
        <f t="shared" si="23"/>
        <v>122485.82791987498</v>
      </c>
      <c r="H36" s="54">
        <f t="shared" si="23"/>
        <v>122485.82791987498</v>
      </c>
      <c r="I36" s="54">
        <f t="shared" si="23"/>
        <v>122485.82791987498</v>
      </c>
      <c r="J36" s="54">
        <f t="shared" si="23"/>
        <v>122485.82791987498</v>
      </c>
      <c r="K36" s="54">
        <f t="shared" si="23"/>
        <v>122485.82791987498</v>
      </c>
      <c r="L36" s="54">
        <f t="shared" si="23"/>
        <v>122485.82791987498</v>
      </c>
      <c r="M36" s="54">
        <f t="shared" si="23"/>
        <v>122485.82791987498</v>
      </c>
      <c r="N36" s="54">
        <f t="shared" si="23"/>
        <v>122485.82791987498</v>
      </c>
      <c r="O36" s="54">
        <f t="shared" si="23"/>
        <v>122485.82791987498</v>
      </c>
      <c r="P36" s="54">
        <f t="shared" si="23"/>
        <v>122485.82791987498</v>
      </c>
      <c r="Q36" s="54">
        <f t="shared" si="23"/>
        <v>122485.82791987498</v>
      </c>
      <c r="R36" s="54">
        <f t="shared" si="23"/>
        <v>122485.82791987498</v>
      </c>
      <c r="S36" s="54">
        <f t="shared" si="23"/>
        <v>122485.82791987498</v>
      </c>
      <c r="T36" s="54">
        <f t="shared" si="23"/>
        <v>122485.82791987498</v>
      </c>
      <c r="U36" s="54">
        <f t="shared" si="23"/>
        <v>122485.82791987498</v>
      </c>
      <c r="V36" s="54">
        <f t="shared" si="23"/>
        <v>122485.82791987498</v>
      </c>
      <c r="W36" s="54">
        <f t="shared" si="23"/>
        <v>122485.82791987498</v>
      </c>
      <c r="X36" s="90">
        <f t="shared" si="21"/>
        <v>2449716.5583974998</v>
      </c>
      <c r="Y36" s="65">
        <f t="shared" si="22"/>
        <v>1664622.374064655</v>
      </c>
      <c r="Z36" s="37"/>
      <c r="AA36" s="36"/>
    </row>
    <row r="37" spans="2:27" x14ac:dyDescent="0.25">
      <c r="B37" s="71" t="str">
        <f t="shared" si="18"/>
        <v>South Salt Lake Valley Mosquito Abatement District</v>
      </c>
      <c r="C37" s="51"/>
      <c r="D37" s="54">
        <f t="shared" ref="D37:W37" si="24">D20*D30</f>
        <v>999.8843095499999</v>
      </c>
      <c r="E37" s="54">
        <f t="shared" si="24"/>
        <v>999.8843095499999</v>
      </c>
      <c r="F37" s="54">
        <f t="shared" si="24"/>
        <v>999.8843095499999</v>
      </c>
      <c r="G37" s="54">
        <f t="shared" si="24"/>
        <v>999.8843095499999</v>
      </c>
      <c r="H37" s="54">
        <f t="shared" si="24"/>
        <v>999.8843095499999</v>
      </c>
      <c r="I37" s="54">
        <f t="shared" si="24"/>
        <v>999.8843095499999</v>
      </c>
      <c r="J37" s="54">
        <f t="shared" si="24"/>
        <v>999.8843095499999</v>
      </c>
      <c r="K37" s="54">
        <f t="shared" si="24"/>
        <v>999.8843095499999</v>
      </c>
      <c r="L37" s="54">
        <f t="shared" si="24"/>
        <v>999.8843095499999</v>
      </c>
      <c r="M37" s="54">
        <f t="shared" si="24"/>
        <v>999.8843095499999</v>
      </c>
      <c r="N37" s="54">
        <f t="shared" si="24"/>
        <v>999.8843095499999</v>
      </c>
      <c r="O37" s="54">
        <f t="shared" si="24"/>
        <v>999.8843095499999</v>
      </c>
      <c r="P37" s="54">
        <f t="shared" si="24"/>
        <v>999.8843095499999</v>
      </c>
      <c r="Q37" s="54">
        <f t="shared" si="24"/>
        <v>999.8843095499999</v>
      </c>
      <c r="R37" s="54">
        <f t="shared" si="24"/>
        <v>999.8843095499999</v>
      </c>
      <c r="S37" s="54">
        <f t="shared" si="24"/>
        <v>999.8843095499999</v>
      </c>
      <c r="T37" s="54">
        <f t="shared" si="24"/>
        <v>999.8843095499999</v>
      </c>
      <c r="U37" s="54">
        <f t="shared" si="24"/>
        <v>999.8843095499999</v>
      </c>
      <c r="V37" s="54">
        <f t="shared" si="24"/>
        <v>999.8843095499999</v>
      </c>
      <c r="W37" s="54">
        <f t="shared" si="24"/>
        <v>999.8843095499999</v>
      </c>
      <c r="X37" s="90">
        <f t="shared" si="21"/>
        <v>19997.686191000001</v>
      </c>
      <c r="Y37" s="65">
        <f t="shared" si="22"/>
        <v>13588.754073997183</v>
      </c>
      <c r="Z37" s="37"/>
      <c r="AA37" s="36"/>
    </row>
    <row r="38" spans="2:27" x14ac:dyDescent="0.25">
      <c r="B38" s="71" t="str">
        <f t="shared" si="18"/>
        <v>Central Utah Water Conservancy District</v>
      </c>
      <c r="C38" s="51"/>
      <c r="D38" s="54">
        <f t="shared" ref="D38:W38" si="25">D21*D31</f>
        <v>28568.12313</v>
      </c>
      <c r="E38" s="54">
        <f t="shared" si="25"/>
        <v>28568.12313</v>
      </c>
      <c r="F38" s="54">
        <f t="shared" si="25"/>
        <v>28568.12313</v>
      </c>
      <c r="G38" s="54">
        <f t="shared" si="25"/>
        <v>28568.12313</v>
      </c>
      <c r="H38" s="54">
        <f t="shared" si="25"/>
        <v>28568.12313</v>
      </c>
      <c r="I38" s="54">
        <f t="shared" si="25"/>
        <v>28568.12313</v>
      </c>
      <c r="J38" s="54">
        <f t="shared" si="25"/>
        <v>28568.12313</v>
      </c>
      <c r="K38" s="54">
        <f t="shared" si="25"/>
        <v>28568.12313</v>
      </c>
      <c r="L38" s="54">
        <f t="shared" si="25"/>
        <v>28568.12313</v>
      </c>
      <c r="M38" s="54">
        <f t="shared" si="25"/>
        <v>28568.12313</v>
      </c>
      <c r="N38" s="54">
        <f t="shared" si="25"/>
        <v>28568.12313</v>
      </c>
      <c r="O38" s="54">
        <f t="shared" si="25"/>
        <v>28568.12313</v>
      </c>
      <c r="P38" s="54">
        <f t="shared" si="25"/>
        <v>28568.12313</v>
      </c>
      <c r="Q38" s="54">
        <f t="shared" si="25"/>
        <v>28568.12313</v>
      </c>
      <c r="R38" s="54">
        <f t="shared" si="25"/>
        <v>28568.12313</v>
      </c>
      <c r="S38" s="54">
        <f t="shared" si="25"/>
        <v>28568.12313</v>
      </c>
      <c r="T38" s="54">
        <f t="shared" si="25"/>
        <v>28568.12313</v>
      </c>
      <c r="U38" s="54">
        <f t="shared" si="25"/>
        <v>28568.12313</v>
      </c>
      <c r="V38" s="54">
        <f t="shared" si="25"/>
        <v>28568.12313</v>
      </c>
      <c r="W38" s="54">
        <f t="shared" si="25"/>
        <v>28568.12313</v>
      </c>
      <c r="X38" s="90">
        <f t="shared" si="21"/>
        <v>571362.46260000009</v>
      </c>
      <c r="Y38" s="65">
        <f t="shared" si="22"/>
        <v>388250.11639991956</v>
      </c>
      <c r="Z38" s="37"/>
      <c r="AA38" s="36"/>
    </row>
    <row r="39" spans="2:27" x14ac:dyDescent="0.25">
      <c r="B39" s="71" t="str">
        <f t="shared" si="18"/>
        <v>Salt Lake County Library</v>
      </c>
      <c r="C39" s="51"/>
      <c r="D39" s="54">
        <f t="shared" ref="D39:W39" si="26">D22*D32</f>
        <v>38281.284994200003</v>
      </c>
      <c r="E39" s="54">
        <f t="shared" si="26"/>
        <v>38281.284994200003</v>
      </c>
      <c r="F39" s="54">
        <f t="shared" si="26"/>
        <v>38281.284994200003</v>
      </c>
      <c r="G39" s="54">
        <f t="shared" si="26"/>
        <v>38281.284994200003</v>
      </c>
      <c r="H39" s="54">
        <f t="shared" si="26"/>
        <v>38281.284994200003</v>
      </c>
      <c r="I39" s="54">
        <f t="shared" si="26"/>
        <v>38281.284994200003</v>
      </c>
      <c r="J39" s="54">
        <f t="shared" si="26"/>
        <v>38281.284994200003</v>
      </c>
      <c r="K39" s="54">
        <f t="shared" si="26"/>
        <v>38281.284994200003</v>
      </c>
      <c r="L39" s="54">
        <f t="shared" si="26"/>
        <v>38281.284994200003</v>
      </c>
      <c r="M39" s="54">
        <f t="shared" si="26"/>
        <v>38281.284994200003</v>
      </c>
      <c r="N39" s="54">
        <f t="shared" si="26"/>
        <v>38281.284994200003</v>
      </c>
      <c r="O39" s="54">
        <f t="shared" si="26"/>
        <v>38281.284994200003</v>
      </c>
      <c r="P39" s="54">
        <f t="shared" si="26"/>
        <v>38281.284994200003</v>
      </c>
      <c r="Q39" s="54">
        <f t="shared" si="26"/>
        <v>38281.284994200003</v>
      </c>
      <c r="R39" s="54">
        <f t="shared" si="26"/>
        <v>38281.284994200003</v>
      </c>
      <c r="S39" s="54">
        <f t="shared" si="26"/>
        <v>38281.284994200003</v>
      </c>
      <c r="T39" s="54">
        <f t="shared" si="26"/>
        <v>38281.284994200003</v>
      </c>
      <c r="U39" s="54">
        <f t="shared" si="26"/>
        <v>38281.284994200003</v>
      </c>
      <c r="V39" s="54">
        <f t="shared" si="26"/>
        <v>38281.284994200003</v>
      </c>
      <c r="W39" s="54">
        <f t="shared" si="26"/>
        <v>38281.284994200003</v>
      </c>
      <c r="X39" s="90">
        <f t="shared" si="21"/>
        <v>765625.69988399989</v>
      </c>
      <c r="Y39" s="65">
        <f t="shared" si="22"/>
        <v>520255.15597589232</v>
      </c>
      <c r="Z39" s="37"/>
      <c r="AA39" s="36"/>
    </row>
    <row r="40" spans="2:27" x14ac:dyDescent="0.25">
      <c r="B40" s="80" t="s">
        <v>21</v>
      </c>
      <c r="C40" s="81"/>
      <c r="D40" s="82">
        <f t="shared" ref="D40:Y40" si="27">SUM(D34:D39)</f>
        <v>873041.84285280004</v>
      </c>
      <c r="E40" s="82">
        <f t="shared" si="27"/>
        <v>873041.84285280004</v>
      </c>
      <c r="F40" s="82">
        <f t="shared" si="27"/>
        <v>873041.84285280004</v>
      </c>
      <c r="G40" s="82">
        <f t="shared" si="27"/>
        <v>873041.84285280004</v>
      </c>
      <c r="H40" s="82">
        <f t="shared" si="27"/>
        <v>873041.84285280004</v>
      </c>
      <c r="I40" s="82">
        <f t="shared" si="27"/>
        <v>873041.84285280004</v>
      </c>
      <c r="J40" s="82">
        <f t="shared" si="27"/>
        <v>873041.84285280004</v>
      </c>
      <c r="K40" s="82">
        <f t="shared" si="27"/>
        <v>873041.84285280004</v>
      </c>
      <c r="L40" s="82">
        <f t="shared" si="27"/>
        <v>873041.84285280004</v>
      </c>
      <c r="M40" s="82">
        <f t="shared" si="27"/>
        <v>873041.84285280004</v>
      </c>
      <c r="N40" s="82">
        <f t="shared" si="27"/>
        <v>873041.84285280004</v>
      </c>
      <c r="O40" s="82">
        <f t="shared" si="27"/>
        <v>873041.84285280004</v>
      </c>
      <c r="P40" s="82">
        <f t="shared" si="27"/>
        <v>873041.84285280004</v>
      </c>
      <c r="Q40" s="82">
        <f t="shared" si="27"/>
        <v>873041.84285280004</v>
      </c>
      <c r="R40" s="82">
        <f t="shared" si="27"/>
        <v>873041.84285280004</v>
      </c>
      <c r="S40" s="82">
        <f t="shared" si="27"/>
        <v>873041.84285280004</v>
      </c>
      <c r="T40" s="82">
        <f t="shared" si="27"/>
        <v>873041.84285280004</v>
      </c>
      <c r="U40" s="82">
        <f t="shared" si="27"/>
        <v>873041.84285280004</v>
      </c>
      <c r="V40" s="82">
        <f t="shared" si="27"/>
        <v>873041.84285280004</v>
      </c>
      <c r="W40" s="82">
        <f t="shared" si="27"/>
        <v>873041.84285280004</v>
      </c>
      <c r="X40" s="79">
        <f t="shared" si="27"/>
        <v>17460836.857055999</v>
      </c>
      <c r="Y40" s="83">
        <f t="shared" si="27"/>
        <v>11864923.557181545</v>
      </c>
      <c r="Z40" s="38"/>
      <c r="AA40" s="36"/>
    </row>
    <row r="41" spans="2:27" x14ac:dyDescent="0.25">
      <c r="B41" s="97" t="s">
        <v>22</v>
      </c>
      <c r="C41" s="26"/>
      <c r="D41" s="27">
        <f t="shared" ref="D41:W41" si="28">D24</f>
        <v>2021</v>
      </c>
      <c r="E41" s="27">
        <f t="shared" si="28"/>
        <v>2022</v>
      </c>
      <c r="F41" s="27">
        <f t="shared" si="28"/>
        <v>2023</v>
      </c>
      <c r="G41" s="27">
        <f t="shared" si="28"/>
        <v>2024</v>
      </c>
      <c r="H41" s="27">
        <f t="shared" si="28"/>
        <v>2025</v>
      </c>
      <c r="I41" s="27">
        <f t="shared" si="28"/>
        <v>2026</v>
      </c>
      <c r="J41" s="27">
        <f t="shared" si="28"/>
        <v>2027</v>
      </c>
      <c r="K41" s="27">
        <f t="shared" si="28"/>
        <v>2028</v>
      </c>
      <c r="L41" s="27">
        <f t="shared" si="28"/>
        <v>2029</v>
      </c>
      <c r="M41" s="27">
        <f t="shared" si="28"/>
        <v>2030</v>
      </c>
      <c r="N41" s="27">
        <f t="shared" si="28"/>
        <v>2031</v>
      </c>
      <c r="O41" s="27">
        <f t="shared" si="28"/>
        <v>2032</v>
      </c>
      <c r="P41" s="27">
        <f t="shared" si="28"/>
        <v>2033</v>
      </c>
      <c r="Q41" s="27">
        <f t="shared" si="28"/>
        <v>2034</v>
      </c>
      <c r="R41" s="27">
        <f t="shared" si="28"/>
        <v>2035</v>
      </c>
      <c r="S41" s="27">
        <f t="shared" si="28"/>
        <v>2036</v>
      </c>
      <c r="T41" s="27">
        <f t="shared" si="28"/>
        <v>2037</v>
      </c>
      <c r="U41" s="27">
        <f t="shared" si="28"/>
        <v>2038</v>
      </c>
      <c r="V41" s="27">
        <f t="shared" si="28"/>
        <v>2039</v>
      </c>
      <c r="W41" s="27">
        <f t="shared" si="28"/>
        <v>2040</v>
      </c>
      <c r="X41" s="98" t="s">
        <v>5</v>
      </c>
      <c r="Y41" s="99" t="s">
        <v>6</v>
      </c>
      <c r="Z41" s="40"/>
      <c r="AA41" s="40"/>
    </row>
    <row r="42" spans="2:27" ht="13.5" customHeight="1" x14ac:dyDescent="0.25">
      <c r="B42" s="72" t="s">
        <v>51</v>
      </c>
      <c r="C42" s="55">
        <v>0.05</v>
      </c>
      <c r="D42" s="21">
        <f>D40*$C$42</f>
        <v>43652.092142640002</v>
      </c>
      <c r="E42" s="21">
        <f>E40*$C$42</f>
        <v>43652.092142640002</v>
      </c>
      <c r="F42" s="21">
        <f t="shared" ref="F42:W42" si="29">F40*$C$42</f>
        <v>43652.092142640002</v>
      </c>
      <c r="G42" s="21">
        <f t="shared" si="29"/>
        <v>43652.092142640002</v>
      </c>
      <c r="H42" s="21">
        <f t="shared" si="29"/>
        <v>43652.092142640002</v>
      </c>
      <c r="I42" s="21">
        <f t="shared" si="29"/>
        <v>43652.092142640002</v>
      </c>
      <c r="J42" s="21">
        <f t="shared" si="29"/>
        <v>43652.092142640002</v>
      </c>
      <c r="K42" s="21">
        <f t="shared" si="29"/>
        <v>43652.092142640002</v>
      </c>
      <c r="L42" s="21">
        <f t="shared" si="29"/>
        <v>43652.092142640002</v>
      </c>
      <c r="M42" s="21">
        <f t="shared" si="29"/>
        <v>43652.092142640002</v>
      </c>
      <c r="N42" s="21">
        <f t="shared" si="29"/>
        <v>43652.092142640002</v>
      </c>
      <c r="O42" s="21">
        <f t="shared" si="29"/>
        <v>43652.092142640002</v>
      </c>
      <c r="P42" s="21">
        <f t="shared" si="29"/>
        <v>43652.092142640002</v>
      </c>
      <c r="Q42" s="21">
        <f t="shared" si="29"/>
        <v>43652.092142640002</v>
      </c>
      <c r="R42" s="21">
        <f t="shared" si="29"/>
        <v>43652.092142640002</v>
      </c>
      <c r="S42" s="21">
        <f t="shared" si="29"/>
        <v>43652.092142640002</v>
      </c>
      <c r="T42" s="21">
        <f t="shared" si="29"/>
        <v>43652.092142640002</v>
      </c>
      <c r="U42" s="21">
        <f t="shared" si="29"/>
        <v>43652.092142640002</v>
      </c>
      <c r="V42" s="21">
        <f t="shared" si="29"/>
        <v>43652.092142640002</v>
      </c>
      <c r="W42" s="21">
        <f t="shared" si="29"/>
        <v>43652.092142640002</v>
      </c>
      <c r="X42" s="88">
        <f>SUM(D42:W42)</f>
        <v>873041.84285280039</v>
      </c>
      <c r="Y42" s="66">
        <f>NPV($H$2,D42:W42)</f>
        <v>593246.17785907711</v>
      </c>
      <c r="Z42" s="38"/>
      <c r="AA42" s="36"/>
    </row>
    <row r="43" spans="2:27" x14ac:dyDescent="0.25">
      <c r="B43" s="71" t="s">
        <v>52</v>
      </c>
      <c r="C43" s="55">
        <v>0.2</v>
      </c>
      <c r="D43" s="21">
        <f>D40*$C$43</f>
        <v>174608.36857056001</v>
      </c>
      <c r="E43" s="21">
        <f>E40*$C$43</f>
        <v>174608.36857056001</v>
      </c>
      <c r="F43" s="21">
        <f t="shared" ref="F43:W43" si="30">F40*$C$43</f>
        <v>174608.36857056001</v>
      </c>
      <c r="G43" s="21">
        <f t="shared" si="30"/>
        <v>174608.36857056001</v>
      </c>
      <c r="H43" s="21">
        <f t="shared" si="30"/>
        <v>174608.36857056001</v>
      </c>
      <c r="I43" s="21">
        <f t="shared" si="30"/>
        <v>174608.36857056001</v>
      </c>
      <c r="J43" s="21">
        <f t="shared" si="30"/>
        <v>174608.36857056001</v>
      </c>
      <c r="K43" s="21">
        <f t="shared" si="30"/>
        <v>174608.36857056001</v>
      </c>
      <c r="L43" s="21">
        <f t="shared" si="30"/>
        <v>174608.36857056001</v>
      </c>
      <c r="M43" s="21">
        <f t="shared" si="30"/>
        <v>174608.36857056001</v>
      </c>
      <c r="N43" s="21">
        <f t="shared" si="30"/>
        <v>174608.36857056001</v>
      </c>
      <c r="O43" s="21">
        <f t="shared" si="30"/>
        <v>174608.36857056001</v>
      </c>
      <c r="P43" s="21">
        <f t="shared" si="30"/>
        <v>174608.36857056001</v>
      </c>
      <c r="Q43" s="21">
        <f t="shared" si="30"/>
        <v>174608.36857056001</v>
      </c>
      <c r="R43" s="21">
        <f t="shared" si="30"/>
        <v>174608.36857056001</v>
      </c>
      <c r="S43" s="21">
        <f t="shared" si="30"/>
        <v>174608.36857056001</v>
      </c>
      <c r="T43" s="21">
        <f t="shared" si="30"/>
        <v>174608.36857056001</v>
      </c>
      <c r="U43" s="21">
        <f t="shared" si="30"/>
        <v>174608.36857056001</v>
      </c>
      <c r="V43" s="21">
        <f t="shared" si="30"/>
        <v>174608.36857056001</v>
      </c>
      <c r="W43" s="21">
        <f t="shared" si="30"/>
        <v>174608.36857056001</v>
      </c>
      <c r="X43" s="88">
        <f t="shared" ref="X43:X45" si="31">SUM(D43:W43)</f>
        <v>3492167.3714112015</v>
      </c>
      <c r="Y43" s="66">
        <f t="shared" ref="Y43:Y45" si="32">NPV($H$2,D43:W43)</f>
        <v>2372984.7114363085</v>
      </c>
      <c r="Z43" s="38"/>
      <c r="AA43" s="36"/>
    </row>
    <row r="44" spans="2:27" x14ac:dyDescent="0.25">
      <c r="B44" s="71" t="s">
        <v>23</v>
      </c>
      <c r="C44" s="55">
        <v>0.05</v>
      </c>
      <c r="D44" s="21">
        <f t="shared" ref="D44:W44" si="33">(D34+D39)*$C$44</f>
        <v>8816.8370009962509</v>
      </c>
      <c r="E44" s="21">
        <f t="shared" si="33"/>
        <v>8816.8370009962509</v>
      </c>
      <c r="F44" s="21">
        <f t="shared" si="33"/>
        <v>8816.8370009962509</v>
      </c>
      <c r="G44" s="21">
        <f t="shared" si="33"/>
        <v>8816.8370009962509</v>
      </c>
      <c r="H44" s="21">
        <f t="shared" si="33"/>
        <v>8816.8370009962509</v>
      </c>
      <c r="I44" s="21">
        <f t="shared" si="33"/>
        <v>8816.8370009962509</v>
      </c>
      <c r="J44" s="21">
        <f t="shared" si="33"/>
        <v>8816.8370009962509</v>
      </c>
      <c r="K44" s="21">
        <f t="shared" si="33"/>
        <v>8816.8370009962509</v>
      </c>
      <c r="L44" s="21">
        <f t="shared" si="33"/>
        <v>8816.8370009962509</v>
      </c>
      <c r="M44" s="21">
        <f t="shared" si="33"/>
        <v>8816.8370009962509</v>
      </c>
      <c r="N44" s="21">
        <f t="shared" si="33"/>
        <v>8816.8370009962509</v>
      </c>
      <c r="O44" s="21">
        <f t="shared" si="33"/>
        <v>8816.8370009962509</v>
      </c>
      <c r="P44" s="21">
        <f t="shared" si="33"/>
        <v>8816.8370009962509</v>
      </c>
      <c r="Q44" s="21">
        <f t="shared" si="33"/>
        <v>8816.8370009962509</v>
      </c>
      <c r="R44" s="21">
        <f t="shared" si="33"/>
        <v>8816.8370009962509</v>
      </c>
      <c r="S44" s="21">
        <f t="shared" si="33"/>
        <v>8816.8370009962509</v>
      </c>
      <c r="T44" s="21">
        <f t="shared" si="33"/>
        <v>8816.8370009962509</v>
      </c>
      <c r="U44" s="21">
        <f t="shared" si="33"/>
        <v>8816.8370009962509</v>
      </c>
      <c r="V44" s="21">
        <f t="shared" si="33"/>
        <v>8816.8370009962509</v>
      </c>
      <c r="W44" s="21">
        <f t="shared" si="33"/>
        <v>8816.8370009962509</v>
      </c>
      <c r="X44" s="88">
        <f t="shared" si="31"/>
        <v>176336.74001992503</v>
      </c>
      <c r="Y44" s="66">
        <f t="shared" si="32"/>
        <v>119823.69217392521</v>
      </c>
      <c r="Z44" s="38"/>
      <c r="AA44" s="38"/>
    </row>
    <row r="45" spans="2:27" x14ac:dyDescent="0.25">
      <c r="B45" s="71" t="s">
        <v>24</v>
      </c>
      <c r="C45" s="55">
        <v>0.75</v>
      </c>
      <c r="D45" s="21">
        <f t="shared" ref="D45:W45" si="34">D40-SUM(D42:D44)</f>
        <v>645964.54513860377</v>
      </c>
      <c r="E45" s="21">
        <f t="shared" si="34"/>
        <v>645964.54513860377</v>
      </c>
      <c r="F45" s="21">
        <f t="shared" si="34"/>
        <v>645964.54513860377</v>
      </c>
      <c r="G45" s="21">
        <f t="shared" si="34"/>
        <v>645964.54513860377</v>
      </c>
      <c r="H45" s="21">
        <f t="shared" si="34"/>
        <v>645964.54513860377</v>
      </c>
      <c r="I45" s="21">
        <f t="shared" si="34"/>
        <v>645964.54513860377</v>
      </c>
      <c r="J45" s="21">
        <f t="shared" si="34"/>
        <v>645964.54513860377</v>
      </c>
      <c r="K45" s="21">
        <f t="shared" si="34"/>
        <v>645964.54513860377</v>
      </c>
      <c r="L45" s="21">
        <f t="shared" si="34"/>
        <v>645964.54513860377</v>
      </c>
      <c r="M45" s="21">
        <f t="shared" si="34"/>
        <v>645964.54513860377</v>
      </c>
      <c r="N45" s="21">
        <f t="shared" si="34"/>
        <v>645964.54513860377</v>
      </c>
      <c r="O45" s="21">
        <f t="shared" si="34"/>
        <v>645964.54513860377</v>
      </c>
      <c r="P45" s="21">
        <f t="shared" si="34"/>
        <v>645964.54513860377</v>
      </c>
      <c r="Q45" s="21">
        <f t="shared" si="34"/>
        <v>645964.54513860377</v>
      </c>
      <c r="R45" s="21">
        <f t="shared" si="34"/>
        <v>645964.54513860377</v>
      </c>
      <c r="S45" s="21">
        <f t="shared" si="34"/>
        <v>645964.54513860377</v>
      </c>
      <c r="T45" s="21">
        <f t="shared" si="34"/>
        <v>645964.54513860377</v>
      </c>
      <c r="U45" s="21">
        <f t="shared" si="34"/>
        <v>645964.54513860377</v>
      </c>
      <c r="V45" s="21">
        <f t="shared" si="34"/>
        <v>645964.54513860377</v>
      </c>
      <c r="W45" s="21">
        <f t="shared" si="34"/>
        <v>645964.54513860377</v>
      </c>
      <c r="X45" s="88">
        <f t="shared" si="31"/>
        <v>12919290.902772073</v>
      </c>
      <c r="Y45" s="66">
        <f t="shared" si="32"/>
        <v>8778868.9757122342</v>
      </c>
      <c r="Z45" s="38"/>
      <c r="AA45" s="36"/>
    </row>
    <row r="46" spans="2:27" x14ac:dyDescent="0.25">
      <c r="B46" s="80" t="s">
        <v>25</v>
      </c>
      <c r="C46" s="81"/>
      <c r="D46" s="84">
        <f t="shared" ref="D46:W46" si="35">SUM(D42:D45)</f>
        <v>873041.84285280004</v>
      </c>
      <c r="E46" s="84">
        <f t="shared" si="35"/>
        <v>873041.84285280004</v>
      </c>
      <c r="F46" s="84">
        <f t="shared" si="35"/>
        <v>873041.84285280004</v>
      </c>
      <c r="G46" s="84">
        <f t="shared" si="35"/>
        <v>873041.84285280004</v>
      </c>
      <c r="H46" s="84">
        <f t="shared" si="35"/>
        <v>873041.84285280004</v>
      </c>
      <c r="I46" s="84">
        <f t="shared" si="35"/>
        <v>873041.84285280004</v>
      </c>
      <c r="J46" s="84">
        <f t="shared" si="35"/>
        <v>873041.84285280004</v>
      </c>
      <c r="K46" s="84">
        <f t="shared" si="35"/>
        <v>873041.84285280004</v>
      </c>
      <c r="L46" s="84">
        <f t="shared" si="35"/>
        <v>873041.84285280004</v>
      </c>
      <c r="M46" s="84">
        <f t="shared" si="35"/>
        <v>873041.84285280004</v>
      </c>
      <c r="N46" s="84">
        <f t="shared" si="35"/>
        <v>873041.84285280004</v>
      </c>
      <c r="O46" s="84">
        <f t="shared" si="35"/>
        <v>873041.84285280004</v>
      </c>
      <c r="P46" s="84">
        <f t="shared" si="35"/>
        <v>873041.84285280004</v>
      </c>
      <c r="Q46" s="84">
        <f t="shared" si="35"/>
        <v>873041.84285280004</v>
      </c>
      <c r="R46" s="84">
        <f t="shared" si="35"/>
        <v>873041.84285280004</v>
      </c>
      <c r="S46" s="84">
        <f t="shared" si="35"/>
        <v>873041.84285280004</v>
      </c>
      <c r="T46" s="84">
        <f t="shared" si="35"/>
        <v>873041.84285280004</v>
      </c>
      <c r="U46" s="84">
        <f t="shared" si="35"/>
        <v>873041.84285280004</v>
      </c>
      <c r="V46" s="84">
        <f t="shared" si="35"/>
        <v>873041.84285280004</v>
      </c>
      <c r="W46" s="84">
        <f t="shared" si="35"/>
        <v>873041.84285280004</v>
      </c>
      <c r="X46" s="89">
        <f>SUM(D46:W46)</f>
        <v>17460836.857055992</v>
      </c>
      <c r="Y46" s="85">
        <f>NPV($H$2,D46:W46)</f>
        <v>11864923.557181546</v>
      </c>
      <c r="Z46" s="36"/>
      <c r="AA46" s="36"/>
    </row>
    <row r="47" spans="2:27" x14ac:dyDescent="0.25">
      <c r="B47" s="100" t="s">
        <v>26</v>
      </c>
      <c r="C47" s="26"/>
      <c r="D47" s="27">
        <f t="shared" ref="D47:W47" si="36">D41</f>
        <v>2021</v>
      </c>
      <c r="E47" s="27">
        <f t="shared" si="36"/>
        <v>2022</v>
      </c>
      <c r="F47" s="27">
        <f t="shared" si="36"/>
        <v>2023</v>
      </c>
      <c r="G47" s="27">
        <f t="shared" si="36"/>
        <v>2024</v>
      </c>
      <c r="H47" s="27">
        <f t="shared" si="36"/>
        <v>2025</v>
      </c>
      <c r="I47" s="27">
        <f t="shared" si="36"/>
        <v>2026</v>
      </c>
      <c r="J47" s="27">
        <f t="shared" si="36"/>
        <v>2027</v>
      </c>
      <c r="K47" s="27">
        <f t="shared" si="36"/>
        <v>2028</v>
      </c>
      <c r="L47" s="27">
        <f t="shared" si="36"/>
        <v>2029</v>
      </c>
      <c r="M47" s="27">
        <f t="shared" si="36"/>
        <v>2030</v>
      </c>
      <c r="N47" s="27">
        <f t="shared" si="36"/>
        <v>2031</v>
      </c>
      <c r="O47" s="27">
        <f t="shared" si="36"/>
        <v>2032</v>
      </c>
      <c r="P47" s="27">
        <f t="shared" si="36"/>
        <v>2033</v>
      </c>
      <c r="Q47" s="27">
        <f t="shared" si="36"/>
        <v>2034</v>
      </c>
      <c r="R47" s="27">
        <f t="shared" si="36"/>
        <v>2035</v>
      </c>
      <c r="S47" s="27">
        <f t="shared" si="36"/>
        <v>2036</v>
      </c>
      <c r="T47" s="27">
        <f t="shared" si="36"/>
        <v>2037</v>
      </c>
      <c r="U47" s="27">
        <f t="shared" si="36"/>
        <v>2038</v>
      </c>
      <c r="V47" s="27">
        <f t="shared" si="36"/>
        <v>2039</v>
      </c>
      <c r="W47" s="27">
        <f t="shared" si="36"/>
        <v>2040</v>
      </c>
      <c r="X47" s="98" t="s">
        <v>5</v>
      </c>
      <c r="Y47" s="99" t="s">
        <v>6</v>
      </c>
      <c r="Z47" s="40"/>
      <c r="AA47" s="40"/>
    </row>
    <row r="48" spans="2:27" x14ac:dyDescent="0.25">
      <c r="B48" s="71" t="str">
        <f t="shared" ref="B48:B53" si="37">B34</f>
        <v>Salt Lake County</v>
      </c>
      <c r="C48" s="51"/>
      <c r="D48" s="49">
        <f t="shared" ref="D48:E53" si="38">D17-D34</f>
        <v>46018.485008574993</v>
      </c>
      <c r="E48" s="49">
        <f t="shared" si="38"/>
        <v>46018.485008574993</v>
      </c>
      <c r="F48" s="49">
        <f t="shared" ref="F48:W53" si="39">F17-F34</f>
        <v>46018.485008574993</v>
      </c>
      <c r="G48" s="49">
        <f t="shared" si="39"/>
        <v>46018.485008574993</v>
      </c>
      <c r="H48" s="49">
        <f t="shared" si="39"/>
        <v>46018.485008574993</v>
      </c>
      <c r="I48" s="49">
        <f t="shared" si="39"/>
        <v>46018.485008574993</v>
      </c>
      <c r="J48" s="49">
        <f t="shared" si="39"/>
        <v>46018.485008574993</v>
      </c>
      <c r="K48" s="49">
        <f t="shared" si="39"/>
        <v>46018.485008574993</v>
      </c>
      <c r="L48" s="49">
        <f t="shared" si="39"/>
        <v>46018.485008574993</v>
      </c>
      <c r="M48" s="49">
        <f t="shared" si="39"/>
        <v>46018.485008574993</v>
      </c>
      <c r="N48" s="49">
        <f t="shared" si="39"/>
        <v>46018.485008574993</v>
      </c>
      <c r="O48" s="49">
        <f t="shared" si="39"/>
        <v>46018.485008574993</v>
      </c>
      <c r="P48" s="49">
        <f t="shared" si="39"/>
        <v>46018.485008574993</v>
      </c>
      <c r="Q48" s="49">
        <f t="shared" si="39"/>
        <v>46018.485008574993</v>
      </c>
      <c r="R48" s="49">
        <f t="shared" si="39"/>
        <v>46018.485008574993</v>
      </c>
      <c r="S48" s="49">
        <f t="shared" si="39"/>
        <v>46018.485008574993</v>
      </c>
      <c r="T48" s="49">
        <f t="shared" si="39"/>
        <v>46018.485008574993</v>
      </c>
      <c r="U48" s="49">
        <f t="shared" si="39"/>
        <v>46018.485008574993</v>
      </c>
      <c r="V48" s="49">
        <f t="shared" si="39"/>
        <v>46018.485008574993</v>
      </c>
      <c r="W48" s="49">
        <f t="shared" si="39"/>
        <v>46018.485008574993</v>
      </c>
      <c r="X48" s="87">
        <f>SUM(D48:W48)</f>
        <v>920369.70017150021</v>
      </c>
      <c r="Y48" s="65">
        <f>NPV($H$2,D48:W48)</f>
        <v>625406.22916753707</v>
      </c>
      <c r="Z48" s="38"/>
      <c r="AA48" s="36"/>
    </row>
    <row r="49" spans="2:27" x14ac:dyDescent="0.25">
      <c r="B49" s="71" t="str">
        <f t="shared" si="37"/>
        <v>Granite School District</v>
      </c>
      <c r="C49" s="51"/>
      <c r="D49" s="49">
        <f t="shared" si="38"/>
        <v>181550.42249114998</v>
      </c>
      <c r="E49" s="49">
        <f t="shared" si="38"/>
        <v>181550.42249114998</v>
      </c>
      <c r="F49" s="49">
        <f t="shared" si="39"/>
        <v>181550.42249114998</v>
      </c>
      <c r="G49" s="49">
        <f t="shared" si="39"/>
        <v>181550.42249114998</v>
      </c>
      <c r="H49" s="49">
        <f t="shared" si="39"/>
        <v>181550.42249114998</v>
      </c>
      <c r="I49" s="49">
        <f t="shared" si="39"/>
        <v>181550.42249114998</v>
      </c>
      <c r="J49" s="49">
        <f t="shared" si="39"/>
        <v>181550.42249114998</v>
      </c>
      <c r="K49" s="49">
        <f t="shared" si="39"/>
        <v>181550.42249114998</v>
      </c>
      <c r="L49" s="49">
        <f t="shared" si="39"/>
        <v>181550.42249114998</v>
      </c>
      <c r="M49" s="49">
        <f t="shared" si="39"/>
        <v>181550.42249114998</v>
      </c>
      <c r="N49" s="49">
        <f t="shared" si="39"/>
        <v>181550.42249114998</v>
      </c>
      <c r="O49" s="49">
        <f t="shared" si="39"/>
        <v>181550.42249114998</v>
      </c>
      <c r="P49" s="49">
        <f t="shared" si="39"/>
        <v>181550.42249114998</v>
      </c>
      <c r="Q49" s="49">
        <f t="shared" si="39"/>
        <v>181550.42249114998</v>
      </c>
      <c r="R49" s="49">
        <f t="shared" si="39"/>
        <v>181550.42249114998</v>
      </c>
      <c r="S49" s="49">
        <f t="shared" si="39"/>
        <v>181550.42249114998</v>
      </c>
      <c r="T49" s="49">
        <f t="shared" si="39"/>
        <v>181550.42249114998</v>
      </c>
      <c r="U49" s="49">
        <f t="shared" si="39"/>
        <v>181550.42249114998</v>
      </c>
      <c r="V49" s="49">
        <f t="shared" si="39"/>
        <v>181550.42249114998</v>
      </c>
      <c r="W49" s="49">
        <f t="shared" si="39"/>
        <v>181550.42249114998</v>
      </c>
      <c r="X49" s="87">
        <f t="shared" ref="X49:X53" si="40">SUM(D49:W49)</f>
        <v>3631008.4498229995</v>
      </c>
      <c r="Y49" s="65">
        <f t="shared" ref="Y49:Y53" si="41">NPV($H$2,D49:W49)</f>
        <v>2467329.4897214891</v>
      </c>
      <c r="Z49" s="38"/>
      <c r="AA49" s="36"/>
    </row>
    <row r="50" spans="2:27" x14ac:dyDescent="0.25">
      <c r="B50" s="71" t="str">
        <f t="shared" si="37"/>
        <v>South Salt Lake City</v>
      </c>
      <c r="C50" s="51"/>
      <c r="D50" s="49">
        <f t="shared" si="38"/>
        <v>40828.609306625003</v>
      </c>
      <c r="E50" s="49">
        <f t="shared" si="38"/>
        <v>40828.609306625003</v>
      </c>
      <c r="F50" s="49">
        <f t="shared" si="39"/>
        <v>40828.609306625003</v>
      </c>
      <c r="G50" s="49">
        <f t="shared" si="39"/>
        <v>40828.609306625003</v>
      </c>
      <c r="H50" s="49">
        <f t="shared" si="39"/>
        <v>40828.609306625003</v>
      </c>
      <c r="I50" s="49">
        <f t="shared" si="39"/>
        <v>40828.609306625003</v>
      </c>
      <c r="J50" s="49">
        <f t="shared" si="39"/>
        <v>40828.609306625003</v>
      </c>
      <c r="K50" s="49">
        <f t="shared" si="39"/>
        <v>40828.609306625003</v>
      </c>
      <c r="L50" s="49">
        <f t="shared" si="39"/>
        <v>40828.609306625003</v>
      </c>
      <c r="M50" s="49">
        <f t="shared" si="39"/>
        <v>40828.609306625003</v>
      </c>
      <c r="N50" s="49">
        <f t="shared" si="39"/>
        <v>40828.609306625003</v>
      </c>
      <c r="O50" s="49">
        <f t="shared" si="39"/>
        <v>40828.609306625003</v>
      </c>
      <c r="P50" s="49">
        <f t="shared" si="39"/>
        <v>40828.609306625003</v>
      </c>
      <c r="Q50" s="49">
        <f t="shared" si="39"/>
        <v>40828.609306625003</v>
      </c>
      <c r="R50" s="49">
        <f t="shared" si="39"/>
        <v>40828.609306625003</v>
      </c>
      <c r="S50" s="49">
        <f t="shared" si="39"/>
        <v>40828.609306625003</v>
      </c>
      <c r="T50" s="49">
        <f t="shared" si="39"/>
        <v>40828.609306625003</v>
      </c>
      <c r="U50" s="49">
        <f t="shared" si="39"/>
        <v>40828.609306625003</v>
      </c>
      <c r="V50" s="49">
        <f t="shared" si="39"/>
        <v>40828.609306625003</v>
      </c>
      <c r="W50" s="49">
        <f t="shared" si="39"/>
        <v>40828.609306625003</v>
      </c>
      <c r="X50" s="87">
        <f t="shared" si="40"/>
        <v>816572.18613249972</v>
      </c>
      <c r="Y50" s="65">
        <f t="shared" si="41"/>
        <v>554874.12468821846</v>
      </c>
      <c r="Z50" s="38"/>
      <c r="AA50" s="36"/>
    </row>
    <row r="51" spans="2:27" x14ac:dyDescent="0.25">
      <c r="B51" s="71" t="str">
        <f t="shared" si="37"/>
        <v>South Salt Lake Valley Mosquito Abatement District</v>
      </c>
      <c r="C51" s="51"/>
      <c r="D51" s="49">
        <f t="shared" si="38"/>
        <v>333.29476984999997</v>
      </c>
      <c r="E51" s="49">
        <f t="shared" si="38"/>
        <v>333.29476984999997</v>
      </c>
      <c r="F51" s="49">
        <f t="shared" si="39"/>
        <v>333.29476984999997</v>
      </c>
      <c r="G51" s="49">
        <f t="shared" si="39"/>
        <v>333.29476984999997</v>
      </c>
      <c r="H51" s="49">
        <f t="shared" si="39"/>
        <v>333.29476984999997</v>
      </c>
      <c r="I51" s="49">
        <f t="shared" si="39"/>
        <v>333.29476984999997</v>
      </c>
      <c r="J51" s="49">
        <f t="shared" si="39"/>
        <v>333.29476984999997</v>
      </c>
      <c r="K51" s="49">
        <f t="shared" si="39"/>
        <v>333.29476984999997</v>
      </c>
      <c r="L51" s="49">
        <f t="shared" si="39"/>
        <v>333.29476984999997</v>
      </c>
      <c r="M51" s="49">
        <f t="shared" si="39"/>
        <v>333.29476984999997</v>
      </c>
      <c r="N51" s="49">
        <f t="shared" si="39"/>
        <v>333.29476984999997</v>
      </c>
      <c r="O51" s="49">
        <f t="shared" si="39"/>
        <v>333.29476984999997</v>
      </c>
      <c r="P51" s="49">
        <f t="shared" si="39"/>
        <v>333.29476984999997</v>
      </c>
      <c r="Q51" s="49">
        <f t="shared" si="39"/>
        <v>333.29476984999997</v>
      </c>
      <c r="R51" s="49">
        <f t="shared" si="39"/>
        <v>333.29476984999997</v>
      </c>
      <c r="S51" s="49">
        <f t="shared" si="39"/>
        <v>333.29476984999997</v>
      </c>
      <c r="T51" s="49">
        <f t="shared" si="39"/>
        <v>333.29476984999997</v>
      </c>
      <c r="U51" s="49">
        <f t="shared" si="39"/>
        <v>333.29476984999997</v>
      </c>
      <c r="V51" s="49">
        <f t="shared" si="39"/>
        <v>333.29476984999997</v>
      </c>
      <c r="W51" s="49">
        <f t="shared" si="39"/>
        <v>333.29476984999997</v>
      </c>
      <c r="X51" s="87">
        <f t="shared" si="40"/>
        <v>6665.895397000002</v>
      </c>
      <c r="Y51" s="65">
        <f t="shared" si="41"/>
        <v>4529.5846913323958</v>
      </c>
      <c r="Z51" s="38"/>
      <c r="AA51" s="36"/>
    </row>
    <row r="52" spans="2:27" x14ac:dyDescent="0.25">
      <c r="B52" s="71" t="str">
        <f t="shared" si="37"/>
        <v>Central Utah Water Conservancy District</v>
      </c>
      <c r="C52" s="51"/>
      <c r="D52" s="49">
        <f t="shared" si="38"/>
        <v>9522.7077100000024</v>
      </c>
      <c r="E52" s="49">
        <f t="shared" si="38"/>
        <v>9522.7077100000024</v>
      </c>
      <c r="F52" s="49">
        <f t="shared" si="39"/>
        <v>9522.7077100000024</v>
      </c>
      <c r="G52" s="49">
        <f t="shared" si="39"/>
        <v>9522.7077100000024</v>
      </c>
      <c r="H52" s="49">
        <f t="shared" si="39"/>
        <v>9522.7077100000024</v>
      </c>
      <c r="I52" s="49">
        <f t="shared" si="39"/>
        <v>9522.7077100000024</v>
      </c>
      <c r="J52" s="49">
        <f t="shared" si="39"/>
        <v>9522.7077100000024</v>
      </c>
      <c r="K52" s="49">
        <f t="shared" si="39"/>
        <v>9522.7077100000024</v>
      </c>
      <c r="L52" s="49">
        <f t="shared" si="39"/>
        <v>9522.7077100000024</v>
      </c>
      <c r="M52" s="49">
        <f t="shared" si="39"/>
        <v>9522.7077100000024</v>
      </c>
      <c r="N52" s="49">
        <f t="shared" si="39"/>
        <v>9522.7077100000024</v>
      </c>
      <c r="O52" s="49">
        <f t="shared" si="39"/>
        <v>9522.7077100000024</v>
      </c>
      <c r="P52" s="49">
        <f t="shared" si="39"/>
        <v>9522.7077100000024</v>
      </c>
      <c r="Q52" s="49">
        <f t="shared" si="39"/>
        <v>9522.7077100000024</v>
      </c>
      <c r="R52" s="49">
        <f t="shared" si="39"/>
        <v>9522.7077100000024</v>
      </c>
      <c r="S52" s="49">
        <f t="shared" si="39"/>
        <v>9522.7077100000024</v>
      </c>
      <c r="T52" s="49">
        <f t="shared" si="39"/>
        <v>9522.7077100000024</v>
      </c>
      <c r="U52" s="49">
        <f t="shared" si="39"/>
        <v>9522.7077100000024</v>
      </c>
      <c r="V52" s="49">
        <f t="shared" si="39"/>
        <v>9522.7077100000024</v>
      </c>
      <c r="W52" s="49">
        <f t="shared" si="39"/>
        <v>9522.7077100000024</v>
      </c>
      <c r="X52" s="87">
        <f t="shared" si="40"/>
        <v>190454.15419999999</v>
      </c>
      <c r="Y52" s="65">
        <f t="shared" si="41"/>
        <v>129416.70546663991</v>
      </c>
      <c r="Z52" s="38"/>
      <c r="AA52" s="36"/>
    </row>
    <row r="53" spans="2:27" x14ac:dyDescent="0.25">
      <c r="B53" s="71" t="str">
        <f t="shared" si="37"/>
        <v>Salt Lake County Library</v>
      </c>
      <c r="C53" s="51"/>
      <c r="D53" s="49">
        <f t="shared" si="38"/>
        <v>12760.428331399999</v>
      </c>
      <c r="E53" s="49">
        <f t="shared" si="38"/>
        <v>12760.428331399999</v>
      </c>
      <c r="F53" s="49">
        <f t="shared" si="39"/>
        <v>12760.428331399999</v>
      </c>
      <c r="G53" s="49">
        <f t="shared" si="39"/>
        <v>12760.428331399999</v>
      </c>
      <c r="H53" s="49">
        <f t="shared" si="39"/>
        <v>12760.428331399999</v>
      </c>
      <c r="I53" s="49">
        <f t="shared" si="39"/>
        <v>12760.428331399999</v>
      </c>
      <c r="J53" s="49">
        <f t="shared" si="39"/>
        <v>12760.428331399999</v>
      </c>
      <c r="K53" s="49">
        <f t="shared" si="39"/>
        <v>12760.428331399999</v>
      </c>
      <c r="L53" s="49">
        <f t="shared" si="39"/>
        <v>12760.428331399999</v>
      </c>
      <c r="M53" s="49">
        <f t="shared" si="39"/>
        <v>12760.428331399999</v>
      </c>
      <c r="N53" s="49">
        <f t="shared" si="39"/>
        <v>12760.428331399999</v>
      </c>
      <c r="O53" s="49">
        <f t="shared" si="39"/>
        <v>12760.428331399999</v>
      </c>
      <c r="P53" s="49">
        <f t="shared" si="39"/>
        <v>12760.428331399999</v>
      </c>
      <c r="Q53" s="49">
        <f t="shared" si="39"/>
        <v>12760.428331399999</v>
      </c>
      <c r="R53" s="49">
        <f t="shared" si="39"/>
        <v>12760.428331399999</v>
      </c>
      <c r="S53" s="49">
        <f t="shared" si="39"/>
        <v>12760.428331399999</v>
      </c>
      <c r="T53" s="49">
        <f t="shared" si="39"/>
        <v>12760.428331399999</v>
      </c>
      <c r="U53" s="49">
        <f t="shared" si="39"/>
        <v>12760.428331399999</v>
      </c>
      <c r="V53" s="49">
        <f t="shared" si="39"/>
        <v>12760.428331399999</v>
      </c>
      <c r="W53" s="49">
        <f t="shared" si="39"/>
        <v>12760.428331399999</v>
      </c>
      <c r="X53" s="87">
        <f t="shared" si="40"/>
        <v>255208.56662800006</v>
      </c>
      <c r="Y53" s="65">
        <f t="shared" si="41"/>
        <v>173418.38532529739</v>
      </c>
      <c r="Z53" s="38"/>
      <c r="AA53" s="36"/>
    </row>
    <row r="54" spans="2:27" x14ac:dyDescent="0.25">
      <c r="B54" s="80" t="s">
        <v>27</v>
      </c>
      <c r="C54" s="81"/>
      <c r="D54" s="86">
        <f t="shared" ref="D54:Y54" si="42">SUM(D48:D53)</f>
        <v>291013.94761759992</v>
      </c>
      <c r="E54" s="86">
        <f t="shared" si="42"/>
        <v>291013.94761759992</v>
      </c>
      <c r="F54" s="86">
        <f t="shared" si="42"/>
        <v>291013.94761759992</v>
      </c>
      <c r="G54" s="86">
        <f t="shared" si="42"/>
        <v>291013.94761759992</v>
      </c>
      <c r="H54" s="86">
        <f t="shared" si="42"/>
        <v>291013.94761759992</v>
      </c>
      <c r="I54" s="86">
        <f t="shared" si="42"/>
        <v>291013.94761759992</v>
      </c>
      <c r="J54" s="86">
        <f t="shared" si="42"/>
        <v>291013.94761759992</v>
      </c>
      <c r="K54" s="86">
        <f t="shared" si="42"/>
        <v>291013.94761759992</v>
      </c>
      <c r="L54" s="86">
        <f t="shared" si="42"/>
        <v>291013.94761759992</v>
      </c>
      <c r="M54" s="86">
        <f t="shared" si="42"/>
        <v>291013.94761759992</v>
      </c>
      <c r="N54" s="86">
        <f t="shared" si="42"/>
        <v>291013.94761759992</v>
      </c>
      <c r="O54" s="86">
        <f t="shared" si="42"/>
        <v>291013.94761759992</v>
      </c>
      <c r="P54" s="86">
        <f t="shared" si="42"/>
        <v>291013.94761759992</v>
      </c>
      <c r="Q54" s="86">
        <f t="shared" si="42"/>
        <v>291013.94761759992</v>
      </c>
      <c r="R54" s="86">
        <f t="shared" si="42"/>
        <v>291013.94761759992</v>
      </c>
      <c r="S54" s="86">
        <f t="shared" si="42"/>
        <v>291013.94761759992</v>
      </c>
      <c r="T54" s="86">
        <f t="shared" si="42"/>
        <v>291013.94761759992</v>
      </c>
      <c r="U54" s="86">
        <f t="shared" si="42"/>
        <v>291013.94761759992</v>
      </c>
      <c r="V54" s="86">
        <f t="shared" si="42"/>
        <v>291013.94761759992</v>
      </c>
      <c r="W54" s="86">
        <f t="shared" si="42"/>
        <v>291013.94761759992</v>
      </c>
      <c r="X54" s="79">
        <f t="shared" si="42"/>
        <v>5820278.9523519995</v>
      </c>
      <c r="Y54" s="83">
        <f t="shared" si="42"/>
        <v>3954974.5190605135</v>
      </c>
      <c r="Z54" s="38"/>
      <c r="AA54" s="36"/>
    </row>
  </sheetData>
  <mergeCells count="2">
    <mergeCell ref="B5:B6"/>
    <mergeCell ref="X8:Y15"/>
  </mergeCells>
  <conditionalFormatting sqref="D23:Y23 D34:AA40 D42:AA46 D48:AA54 D9:W15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5795-2A13-4F1F-9357-901D6C5B7D2C}">
  <dimension ref="A1:AA58"/>
  <sheetViews>
    <sheetView tabSelected="1" zoomScale="101" zoomScaleNormal="100" workbookViewId="0">
      <selection activeCell="D16" sqref="D16"/>
    </sheetView>
  </sheetViews>
  <sheetFormatPr defaultColWidth="9.140625" defaultRowHeight="12.75" outlineLevelCol="1" x14ac:dyDescent="0.25"/>
  <cols>
    <col min="1" max="1" width="3.28515625" style="1" customWidth="1"/>
    <col min="2" max="2" width="53.42578125" style="3" bestFit="1" customWidth="1"/>
    <col min="3" max="3" width="10" style="3" bestFit="1" customWidth="1"/>
    <col min="4" max="5" width="9.42578125" style="3" bestFit="1" customWidth="1" outlineLevel="1"/>
    <col min="6" max="6" width="11.140625" style="3" bestFit="1" customWidth="1" outlineLevel="1"/>
    <col min="7" max="7" width="9.42578125" style="3" customWidth="1" outlineLevel="1"/>
    <col min="8" max="21" width="9.42578125" style="3" bestFit="1" customWidth="1"/>
    <col min="22" max="22" width="9.42578125" style="3" customWidth="1"/>
    <col min="23" max="23" width="9.42578125" style="3" bestFit="1" customWidth="1"/>
    <col min="24" max="25" width="8.7109375" style="3" bestFit="1" customWidth="1"/>
    <col min="26" max="27" width="3.7109375" style="3" bestFit="1" customWidth="1"/>
    <col min="28" max="16384" width="9.140625" style="3"/>
  </cols>
  <sheetData>
    <row r="1" spans="2:25" ht="24" thickBot="1" x14ac:dyDescent="0.4">
      <c r="B1" s="2" t="s">
        <v>41</v>
      </c>
      <c r="F1" s="4" t="s">
        <v>0</v>
      </c>
      <c r="G1" s="5"/>
      <c r="H1" s="6"/>
      <c r="I1" s="7"/>
      <c r="Y1" s="8"/>
    </row>
    <row r="2" spans="2:25" ht="15.75" x14ac:dyDescent="0.25">
      <c r="B2" s="9" t="str">
        <f>'Phase I'!B2</f>
        <v>South City Development</v>
      </c>
      <c r="F2" s="10" t="s">
        <v>1</v>
      </c>
      <c r="G2" s="11"/>
      <c r="H2" s="12">
        <v>0.04</v>
      </c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5" ht="14.25" thickBot="1" x14ac:dyDescent="0.3">
      <c r="B3" s="14" t="s">
        <v>42</v>
      </c>
      <c r="F3" s="15" t="s">
        <v>47</v>
      </c>
      <c r="G3" s="16"/>
      <c r="H3" s="56">
        <v>-0.45</v>
      </c>
      <c r="I3" s="17"/>
    </row>
    <row r="4" spans="2:25" x14ac:dyDescent="0.25">
      <c r="B4" s="18"/>
      <c r="C4" s="17"/>
      <c r="D4" s="17"/>
      <c r="E4" s="19"/>
      <c r="F4" s="19"/>
      <c r="G4" s="19"/>
      <c r="H4" s="19"/>
      <c r="J4" s="20"/>
      <c r="X4" s="1"/>
    </row>
    <row r="5" spans="2:25" ht="12.75" customHeight="1" x14ac:dyDescent="0.25">
      <c r="B5" s="125" t="s">
        <v>2</v>
      </c>
      <c r="C5" s="57" t="s">
        <v>3</v>
      </c>
      <c r="D5" s="58">
        <f t="shared" ref="D5:W5" si="0">D6+1</f>
        <v>2021</v>
      </c>
      <c r="E5" s="58">
        <f t="shared" si="0"/>
        <v>2022</v>
      </c>
      <c r="F5" s="58">
        <f t="shared" si="0"/>
        <v>2023</v>
      </c>
      <c r="G5" s="58">
        <f t="shared" si="0"/>
        <v>2024</v>
      </c>
      <c r="H5" s="58">
        <f t="shared" si="0"/>
        <v>2025</v>
      </c>
      <c r="I5" s="58">
        <f t="shared" si="0"/>
        <v>2026</v>
      </c>
      <c r="J5" s="58">
        <f t="shared" si="0"/>
        <v>2027</v>
      </c>
      <c r="K5" s="58">
        <f t="shared" si="0"/>
        <v>2028</v>
      </c>
      <c r="L5" s="58">
        <f t="shared" si="0"/>
        <v>2029</v>
      </c>
      <c r="M5" s="58">
        <f t="shared" si="0"/>
        <v>2030</v>
      </c>
      <c r="N5" s="58">
        <f t="shared" si="0"/>
        <v>2031</v>
      </c>
      <c r="O5" s="58">
        <f t="shared" si="0"/>
        <v>2032</v>
      </c>
      <c r="P5" s="58">
        <f t="shared" si="0"/>
        <v>2033</v>
      </c>
      <c r="Q5" s="58">
        <f t="shared" si="0"/>
        <v>2034</v>
      </c>
      <c r="R5" s="58">
        <f t="shared" si="0"/>
        <v>2035</v>
      </c>
      <c r="S5" s="58">
        <f t="shared" si="0"/>
        <v>2036</v>
      </c>
      <c r="T5" s="58">
        <f t="shared" si="0"/>
        <v>2037</v>
      </c>
      <c r="U5" s="58">
        <f t="shared" si="0"/>
        <v>2038</v>
      </c>
      <c r="V5" s="58">
        <f t="shared" si="0"/>
        <v>2039</v>
      </c>
      <c r="W5" s="58">
        <f t="shared" si="0"/>
        <v>2040</v>
      </c>
      <c r="X5" s="59"/>
      <c r="Y5" s="60"/>
    </row>
    <row r="6" spans="2:25" x14ac:dyDescent="0.25">
      <c r="B6" s="126"/>
      <c r="C6" s="111" t="s">
        <v>4</v>
      </c>
      <c r="D6" s="23">
        <v>2020</v>
      </c>
      <c r="E6" s="23">
        <f t="shared" ref="E6:T7" si="1">D6+1</f>
        <v>2021</v>
      </c>
      <c r="F6" s="23">
        <f t="shared" si="1"/>
        <v>2022</v>
      </c>
      <c r="G6" s="23">
        <f t="shared" si="1"/>
        <v>2023</v>
      </c>
      <c r="H6" s="23">
        <f t="shared" si="1"/>
        <v>2024</v>
      </c>
      <c r="I6" s="23">
        <f t="shared" si="1"/>
        <v>2025</v>
      </c>
      <c r="J6" s="23">
        <f t="shared" si="1"/>
        <v>2026</v>
      </c>
      <c r="K6" s="23">
        <f t="shared" si="1"/>
        <v>2027</v>
      </c>
      <c r="L6" s="23">
        <f t="shared" si="1"/>
        <v>2028</v>
      </c>
      <c r="M6" s="23">
        <f t="shared" si="1"/>
        <v>2029</v>
      </c>
      <c r="N6" s="23">
        <f t="shared" si="1"/>
        <v>2030</v>
      </c>
      <c r="O6" s="23">
        <f t="shared" si="1"/>
        <v>2031</v>
      </c>
      <c r="P6" s="23">
        <f t="shared" si="1"/>
        <v>2032</v>
      </c>
      <c r="Q6" s="23">
        <f t="shared" si="1"/>
        <v>2033</v>
      </c>
      <c r="R6" s="23">
        <f t="shared" si="1"/>
        <v>2034</v>
      </c>
      <c r="S6" s="23">
        <f t="shared" si="1"/>
        <v>2035</v>
      </c>
      <c r="T6" s="23">
        <f t="shared" si="1"/>
        <v>2036</v>
      </c>
      <c r="U6" s="23">
        <f t="shared" ref="U6:W7" si="2">T6+1</f>
        <v>2037</v>
      </c>
      <c r="V6" s="23">
        <f t="shared" si="2"/>
        <v>2038</v>
      </c>
      <c r="W6" s="23">
        <f t="shared" si="2"/>
        <v>2039</v>
      </c>
      <c r="X6" s="27" t="s">
        <v>5</v>
      </c>
      <c r="Y6" s="112" t="s">
        <v>6</v>
      </c>
    </row>
    <row r="7" spans="2:25" x14ac:dyDescent="0.25">
      <c r="B7" s="67" t="s">
        <v>7</v>
      </c>
      <c r="C7" s="44" t="s">
        <v>8</v>
      </c>
      <c r="D7" s="46">
        <v>1</v>
      </c>
      <c r="E7" s="46">
        <f>D7+1</f>
        <v>2</v>
      </c>
      <c r="F7" s="46">
        <f t="shared" si="1"/>
        <v>3</v>
      </c>
      <c r="G7" s="46">
        <f t="shared" si="1"/>
        <v>4</v>
      </c>
      <c r="H7" s="46">
        <f t="shared" si="1"/>
        <v>5</v>
      </c>
      <c r="I7" s="46">
        <f t="shared" si="1"/>
        <v>6</v>
      </c>
      <c r="J7" s="46">
        <f t="shared" si="1"/>
        <v>7</v>
      </c>
      <c r="K7" s="46">
        <f t="shared" si="1"/>
        <v>8</v>
      </c>
      <c r="L7" s="46">
        <f t="shared" si="1"/>
        <v>9</v>
      </c>
      <c r="M7" s="46">
        <f t="shared" si="1"/>
        <v>10</v>
      </c>
      <c r="N7" s="46">
        <f t="shared" si="1"/>
        <v>11</v>
      </c>
      <c r="O7" s="46">
        <f t="shared" si="1"/>
        <v>12</v>
      </c>
      <c r="P7" s="46">
        <f t="shared" si="1"/>
        <v>13</v>
      </c>
      <c r="Q7" s="46">
        <f t="shared" si="1"/>
        <v>14</v>
      </c>
      <c r="R7" s="46">
        <f t="shared" si="1"/>
        <v>15</v>
      </c>
      <c r="S7" s="46">
        <f t="shared" si="1"/>
        <v>16</v>
      </c>
      <c r="T7" s="46">
        <f t="shared" si="1"/>
        <v>17</v>
      </c>
      <c r="U7" s="46">
        <f t="shared" si="2"/>
        <v>18</v>
      </c>
      <c r="V7" s="46">
        <f t="shared" si="2"/>
        <v>19</v>
      </c>
      <c r="W7" s="46">
        <f t="shared" si="2"/>
        <v>20</v>
      </c>
      <c r="X7" s="45"/>
      <c r="Y7" s="62"/>
    </row>
    <row r="8" spans="2:25" ht="13.5" customHeight="1" x14ac:dyDescent="0.25">
      <c r="B8" s="106" t="s">
        <v>43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45"/>
      <c r="Y8" s="62"/>
    </row>
    <row r="9" spans="2:25" ht="13.5" customHeight="1" x14ac:dyDescent="0.25">
      <c r="B9" s="68" t="s">
        <v>30</v>
      </c>
      <c r="C9" s="47"/>
      <c r="D9" s="48">
        <f>Assumptions!B24</f>
        <v>44438518.5</v>
      </c>
      <c r="E9" s="39">
        <f>D9</f>
        <v>44438518.5</v>
      </c>
      <c r="F9" s="39">
        <f t="shared" ref="F9:W11" si="3">E9</f>
        <v>44438518.5</v>
      </c>
      <c r="G9" s="39">
        <f t="shared" si="3"/>
        <v>44438518.5</v>
      </c>
      <c r="H9" s="39">
        <f t="shared" si="3"/>
        <v>44438518.5</v>
      </c>
      <c r="I9" s="39">
        <f t="shared" si="3"/>
        <v>44438518.5</v>
      </c>
      <c r="J9" s="39">
        <f t="shared" si="3"/>
        <v>44438518.5</v>
      </c>
      <c r="K9" s="39">
        <f t="shared" si="3"/>
        <v>44438518.5</v>
      </c>
      <c r="L9" s="39">
        <f t="shared" si="3"/>
        <v>44438518.5</v>
      </c>
      <c r="M9" s="39">
        <f t="shared" si="3"/>
        <v>44438518.5</v>
      </c>
      <c r="N9" s="39">
        <f t="shared" si="3"/>
        <v>44438518.5</v>
      </c>
      <c r="O9" s="39">
        <f t="shared" si="3"/>
        <v>44438518.5</v>
      </c>
      <c r="P9" s="39">
        <f t="shared" si="3"/>
        <v>44438518.5</v>
      </c>
      <c r="Q9" s="39">
        <f t="shared" si="3"/>
        <v>44438518.5</v>
      </c>
      <c r="R9" s="39">
        <f t="shared" si="3"/>
        <v>44438518.5</v>
      </c>
      <c r="S9" s="39">
        <f t="shared" si="3"/>
        <v>44438518.5</v>
      </c>
      <c r="T9" s="39">
        <f t="shared" si="3"/>
        <v>44438518.5</v>
      </c>
      <c r="U9" s="39">
        <f t="shared" si="3"/>
        <v>44438518.5</v>
      </c>
      <c r="V9" s="39">
        <f t="shared" si="3"/>
        <v>44438518.5</v>
      </c>
      <c r="W9" s="39">
        <f t="shared" si="3"/>
        <v>44438518.5</v>
      </c>
      <c r="X9" s="45"/>
      <c r="Y9" s="62"/>
    </row>
    <row r="10" spans="2:25" ht="13.5" customHeight="1" x14ac:dyDescent="0.25">
      <c r="B10" s="68" t="s">
        <v>44</v>
      </c>
      <c r="C10" s="47"/>
      <c r="D10" s="39">
        <f>Assumptions!E24</f>
        <v>3128000</v>
      </c>
      <c r="E10" s="39">
        <f t="shared" ref="E10:T11" si="4">D10</f>
        <v>3128000</v>
      </c>
      <c r="F10" s="39">
        <f t="shared" si="4"/>
        <v>3128000</v>
      </c>
      <c r="G10" s="39">
        <f t="shared" si="4"/>
        <v>3128000</v>
      </c>
      <c r="H10" s="39">
        <f t="shared" si="4"/>
        <v>3128000</v>
      </c>
      <c r="I10" s="39">
        <f t="shared" si="4"/>
        <v>3128000</v>
      </c>
      <c r="J10" s="39">
        <f t="shared" si="4"/>
        <v>3128000</v>
      </c>
      <c r="K10" s="39">
        <f t="shared" si="4"/>
        <v>3128000</v>
      </c>
      <c r="L10" s="39">
        <f t="shared" si="4"/>
        <v>3128000</v>
      </c>
      <c r="M10" s="39">
        <f t="shared" si="4"/>
        <v>3128000</v>
      </c>
      <c r="N10" s="39">
        <f t="shared" si="4"/>
        <v>3128000</v>
      </c>
      <c r="O10" s="39">
        <f t="shared" si="4"/>
        <v>3128000</v>
      </c>
      <c r="P10" s="39">
        <f t="shared" si="4"/>
        <v>3128000</v>
      </c>
      <c r="Q10" s="39">
        <f t="shared" si="4"/>
        <v>3128000</v>
      </c>
      <c r="R10" s="39">
        <f t="shared" si="4"/>
        <v>3128000</v>
      </c>
      <c r="S10" s="39">
        <f t="shared" si="4"/>
        <v>3128000</v>
      </c>
      <c r="T10" s="39">
        <f t="shared" si="4"/>
        <v>3128000</v>
      </c>
      <c r="U10" s="39">
        <f t="shared" si="3"/>
        <v>3128000</v>
      </c>
      <c r="V10" s="39">
        <f t="shared" si="3"/>
        <v>3128000</v>
      </c>
      <c r="W10" s="39">
        <f t="shared" si="3"/>
        <v>3128000</v>
      </c>
      <c r="X10" s="45"/>
      <c r="Y10" s="62"/>
    </row>
    <row r="11" spans="2:25" ht="13.5" customHeight="1" x14ac:dyDescent="0.25">
      <c r="B11" s="68" t="s">
        <v>45</v>
      </c>
      <c r="C11" s="47"/>
      <c r="D11" s="39">
        <f>Assumptions!H22</f>
        <v>34577388</v>
      </c>
      <c r="E11" s="39">
        <f t="shared" si="4"/>
        <v>34577388</v>
      </c>
      <c r="F11" s="39">
        <f t="shared" si="3"/>
        <v>34577388</v>
      </c>
      <c r="G11" s="39">
        <f t="shared" si="3"/>
        <v>34577388</v>
      </c>
      <c r="H11" s="39">
        <f t="shared" si="3"/>
        <v>34577388</v>
      </c>
      <c r="I11" s="39">
        <f t="shared" si="3"/>
        <v>34577388</v>
      </c>
      <c r="J11" s="39">
        <f t="shared" si="3"/>
        <v>34577388</v>
      </c>
      <c r="K11" s="39">
        <f t="shared" si="3"/>
        <v>34577388</v>
      </c>
      <c r="L11" s="39">
        <f t="shared" si="3"/>
        <v>34577388</v>
      </c>
      <c r="M11" s="39">
        <f t="shared" si="3"/>
        <v>34577388</v>
      </c>
      <c r="N11" s="39">
        <f t="shared" si="3"/>
        <v>34577388</v>
      </c>
      <c r="O11" s="39">
        <f t="shared" si="3"/>
        <v>34577388</v>
      </c>
      <c r="P11" s="39">
        <f t="shared" si="3"/>
        <v>34577388</v>
      </c>
      <c r="Q11" s="39">
        <f t="shared" si="3"/>
        <v>34577388</v>
      </c>
      <c r="R11" s="39">
        <f t="shared" si="3"/>
        <v>34577388</v>
      </c>
      <c r="S11" s="39">
        <f t="shared" si="3"/>
        <v>34577388</v>
      </c>
      <c r="T11" s="39">
        <f t="shared" si="3"/>
        <v>34577388</v>
      </c>
      <c r="U11" s="39">
        <f t="shared" si="3"/>
        <v>34577388</v>
      </c>
      <c r="V11" s="39">
        <f t="shared" si="3"/>
        <v>34577388</v>
      </c>
      <c r="W11" s="39">
        <f t="shared" si="3"/>
        <v>34577388</v>
      </c>
      <c r="X11" s="45"/>
      <c r="Y11" s="62"/>
    </row>
    <row r="12" spans="2:25" ht="12" customHeight="1" x14ac:dyDescent="0.25">
      <c r="B12" s="106" t="s">
        <v>53</v>
      </c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X12" s="127"/>
      <c r="Y12" s="128"/>
    </row>
    <row r="13" spans="2:25" ht="13.5" customHeight="1" x14ac:dyDescent="0.25">
      <c r="B13" s="68" t="s">
        <v>30</v>
      </c>
      <c r="C13" s="47"/>
      <c r="D13" s="48">
        <f>Assumptions!B30</f>
        <v>44438518.5</v>
      </c>
      <c r="E13" s="39">
        <f>D13</f>
        <v>44438518.5</v>
      </c>
      <c r="F13" s="39">
        <f t="shared" ref="F13:W18" si="5">E13</f>
        <v>44438518.5</v>
      </c>
      <c r="G13" s="39">
        <f t="shared" si="5"/>
        <v>44438518.5</v>
      </c>
      <c r="H13" s="39">
        <f t="shared" si="5"/>
        <v>44438518.5</v>
      </c>
      <c r="I13" s="39">
        <f t="shared" si="5"/>
        <v>44438518.5</v>
      </c>
      <c r="J13" s="39">
        <f t="shared" si="5"/>
        <v>44438518.5</v>
      </c>
      <c r="K13" s="39">
        <f t="shared" si="5"/>
        <v>44438518.5</v>
      </c>
      <c r="L13" s="39">
        <f t="shared" si="5"/>
        <v>44438518.5</v>
      </c>
      <c r="M13" s="39">
        <f t="shared" si="5"/>
        <v>44438518.5</v>
      </c>
      <c r="N13" s="39">
        <f t="shared" si="5"/>
        <v>44438518.5</v>
      </c>
      <c r="O13" s="39">
        <f t="shared" si="5"/>
        <v>44438518.5</v>
      </c>
      <c r="P13" s="39">
        <f t="shared" si="5"/>
        <v>44438518.5</v>
      </c>
      <c r="Q13" s="39">
        <f t="shared" si="5"/>
        <v>44438518.5</v>
      </c>
      <c r="R13" s="39">
        <f t="shared" si="5"/>
        <v>44438518.5</v>
      </c>
      <c r="S13" s="39">
        <f t="shared" si="5"/>
        <v>44438518.5</v>
      </c>
      <c r="T13" s="39">
        <f t="shared" si="5"/>
        <v>44438518.5</v>
      </c>
      <c r="U13" s="39">
        <f t="shared" si="5"/>
        <v>44438518.5</v>
      </c>
      <c r="V13" s="39">
        <f t="shared" si="5"/>
        <v>44438518.5</v>
      </c>
      <c r="W13" s="39">
        <f t="shared" si="5"/>
        <v>44438518.5</v>
      </c>
      <c r="X13" s="129"/>
      <c r="Y13" s="130"/>
    </row>
    <row r="14" spans="2:25" ht="13.5" customHeight="1" x14ac:dyDescent="0.25">
      <c r="B14" s="68" t="s">
        <v>44</v>
      </c>
      <c r="C14" s="47"/>
      <c r="D14" s="39">
        <f>Assumptions!E30</f>
        <v>10350000</v>
      </c>
      <c r="E14" s="39">
        <f t="shared" ref="E14:T18" si="6">D14</f>
        <v>10350000</v>
      </c>
      <c r="F14" s="39">
        <f t="shared" si="6"/>
        <v>10350000</v>
      </c>
      <c r="G14" s="39">
        <f t="shared" si="6"/>
        <v>10350000</v>
      </c>
      <c r="H14" s="39">
        <f t="shared" si="6"/>
        <v>10350000</v>
      </c>
      <c r="I14" s="39">
        <f t="shared" si="6"/>
        <v>10350000</v>
      </c>
      <c r="J14" s="39">
        <f t="shared" si="6"/>
        <v>10350000</v>
      </c>
      <c r="K14" s="39">
        <f t="shared" si="6"/>
        <v>10350000</v>
      </c>
      <c r="L14" s="39">
        <f t="shared" si="6"/>
        <v>10350000</v>
      </c>
      <c r="M14" s="39">
        <f t="shared" si="6"/>
        <v>10350000</v>
      </c>
      <c r="N14" s="39">
        <f t="shared" si="6"/>
        <v>10350000</v>
      </c>
      <c r="O14" s="39">
        <f t="shared" si="6"/>
        <v>10350000</v>
      </c>
      <c r="P14" s="39">
        <f t="shared" si="6"/>
        <v>10350000</v>
      </c>
      <c r="Q14" s="39">
        <f t="shared" si="6"/>
        <v>10350000</v>
      </c>
      <c r="R14" s="39">
        <f t="shared" si="6"/>
        <v>10350000</v>
      </c>
      <c r="S14" s="39">
        <f t="shared" si="6"/>
        <v>10350000</v>
      </c>
      <c r="T14" s="39">
        <f t="shared" si="6"/>
        <v>10350000</v>
      </c>
      <c r="U14" s="39">
        <f t="shared" si="5"/>
        <v>10350000</v>
      </c>
      <c r="V14" s="39">
        <f t="shared" si="5"/>
        <v>10350000</v>
      </c>
      <c r="W14" s="39">
        <f t="shared" si="5"/>
        <v>10350000</v>
      </c>
      <c r="X14" s="129"/>
      <c r="Y14" s="130"/>
    </row>
    <row r="15" spans="2:25" ht="13.5" customHeight="1" x14ac:dyDescent="0.25">
      <c r="B15" s="68" t="s">
        <v>54</v>
      </c>
      <c r="C15" s="47"/>
      <c r="D15" s="39">
        <f>Assumptions!K30</f>
        <v>18765389.5</v>
      </c>
      <c r="E15" s="39">
        <f>D15</f>
        <v>18765389.5</v>
      </c>
      <c r="F15" s="39">
        <f t="shared" si="6"/>
        <v>18765389.5</v>
      </c>
      <c r="G15" s="39">
        <f t="shared" si="6"/>
        <v>18765389.5</v>
      </c>
      <c r="H15" s="39">
        <f t="shared" si="6"/>
        <v>18765389.5</v>
      </c>
      <c r="I15" s="39">
        <f t="shared" si="6"/>
        <v>18765389.5</v>
      </c>
      <c r="J15" s="39">
        <f t="shared" si="6"/>
        <v>18765389.5</v>
      </c>
      <c r="K15" s="39">
        <f t="shared" si="6"/>
        <v>18765389.5</v>
      </c>
      <c r="L15" s="39">
        <f t="shared" si="6"/>
        <v>18765389.5</v>
      </c>
      <c r="M15" s="39">
        <f t="shared" si="6"/>
        <v>18765389.5</v>
      </c>
      <c r="N15" s="39">
        <f t="shared" si="6"/>
        <v>18765389.5</v>
      </c>
      <c r="O15" s="39">
        <f t="shared" si="6"/>
        <v>18765389.5</v>
      </c>
      <c r="P15" s="39">
        <f t="shared" si="6"/>
        <v>18765389.5</v>
      </c>
      <c r="Q15" s="39">
        <f t="shared" si="6"/>
        <v>18765389.5</v>
      </c>
      <c r="R15" s="39">
        <f t="shared" si="6"/>
        <v>18765389.5</v>
      </c>
      <c r="S15" s="39">
        <f t="shared" si="6"/>
        <v>18765389.5</v>
      </c>
      <c r="T15" s="39">
        <f t="shared" si="6"/>
        <v>18765389.5</v>
      </c>
      <c r="U15" s="39">
        <f t="shared" si="5"/>
        <v>18765389.5</v>
      </c>
      <c r="V15" s="39">
        <f t="shared" si="5"/>
        <v>18765389.5</v>
      </c>
      <c r="W15" s="39">
        <f t="shared" si="5"/>
        <v>18765389.5</v>
      </c>
      <c r="X15" s="129"/>
      <c r="Y15" s="130"/>
    </row>
    <row r="16" spans="2:25" ht="13.5" customHeight="1" x14ac:dyDescent="0.25">
      <c r="B16" s="68" t="s">
        <v>45</v>
      </c>
      <c r="C16" s="47"/>
      <c r="D16" s="39">
        <f>Assumptions!H28</f>
        <v>39405762</v>
      </c>
      <c r="E16" s="39">
        <f t="shared" si="6"/>
        <v>39405762</v>
      </c>
      <c r="F16" s="39">
        <f t="shared" si="5"/>
        <v>39405762</v>
      </c>
      <c r="G16" s="39">
        <f t="shared" si="5"/>
        <v>39405762</v>
      </c>
      <c r="H16" s="39">
        <f t="shared" si="5"/>
        <v>39405762</v>
      </c>
      <c r="I16" s="39">
        <f t="shared" si="5"/>
        <v>39405762</v>
      </c>
      <c r="J16" s="39">
        <f t="shared" si="5"/>
        <v>39405762</v>
      </c>
      <c r="K16" s="39">
        <f t="shared" si="5"/>
        <v>39405762</v>
      </c>
      <c r="L16" s="39">
        <f t="shared" si="5"/>
        <v>39405762</v>
      </c>
      <c r="M16" s="39">
        <f t="shared" si="5"/>
        <v>39405762</v>
      </c>
      <c r="N16" s="39">
        <f t="shared" si="5"/>
        <v>39405762</v>
      </c>
      <c r="O16" s="39">
        <f t="shared" si="5"/>
        <v>39405762</v>
      </c>
      <c r="P16" s="39">
        <f t="shared" si="5"/>
        <v>39405762</v>
      </c>
      <c r="Q16" s="39">
        <f t="shared" si="5"/>
        <v>39405762</v>
      </c>
      <c r="R16" s="39">
        <f t="shared" si="5"/>
        <v>39405762</v>
      </c>
      <c r="S16" s="39">
        <f t="shared" si="5"/>
        <v>39405762</v>
      </c>
      <c r="T16" s="39">
        <f t="shared" si="5"/>
        <v>39405762</v>
      </c>
      <c r="U16" s="39">
        <f t="shared" si="5"/>
        <v>39405762</v>
      </c>
      <c r="V16" s="39">
        <f t="shared" si="5"/>
        <v>39405762</v>
      </c>
      <c r="W16" s="39">
        <f t="shared" si="5"/>
        <v>39405762</v>
      </c>
      <c r="X16" s="129"/>
      <c r="Y16" s="130"/>
    </row>
    <row r="17" spans="1:27" ht="13.5" customHeight="1" x14ac:dyDescent="0.25">
      <c r="B17" s="69" t="s">
        <v>9</v>
      </c>
      <c r="C17" s="47"/>
      <c r="D17" s="36">
        <f>SUM(D9:D11)+SUM(D13:D16)</f>
        <v>195103576.5</v>
      </c>
      <c r="E17" s="36">
        <f t="shared" si="6"/>
        <v>195103576.5</v>
      </c>
      <c r="F17" s="36">
        <f t="shared" si="5"/>
        <v>195103576.5</v>
      </c>
      <c r="G17" s="36">
        <f t="shared" si="5"/>
        <v>195103576.5</v>
      </c>
      <c r="H17" s="36">
        <f t="shared" si="5"/>
        <v>195103576.5</v>
      </c>
      <c r="I17" s="36">
        <f t="shared" si="5"/>
        <v>195103576.5</v>
      </c>
      <c r="J17" s="36">
        <f t="shared" si="5"/>
        <v>195103576.5</v>
      </c>
      <c r="K17" s="36">
        <f t="shared" si="5"/>
        <v>195103576.5</v>
      </c>
      <c r="L17" s="36">
        <f t="shared" si="5"/>
        <v>195103576.5</v>
      </c>
      <c r="M17" s="36">
        <f t="shared" si="5"/>
        <v>195103576.5</v>
      </c>
      <c r="N17" s="36">
        <f t="shared" si="5"/>
        <v>195103576.5</v>
      </c>
      <c r="O17" s="36">
        <f t="shared" si="5"/>
        <v>195103576.5</v>
      </c>
      <c r="P17" s="36">
        <f t="shared" si="5"/>
        <v>195103576.5</v>
      </c>
      <c r="Q17" s="36">
        <f t="shared" si="5"/>
        <v>195103576.5</v>
      </c>
      <c r="R17" s="36">
        <f t="shared" si="5"/>
        <v>195103576.5</v>
      </c>
      <c r="S17" s="36">
        <f t="shared" si="5"/>
        <v>195103576.5</v>
      </c>
      <c r="T17" s="36">
        <f t="shared" si="5"/>
        <v>195103576.5</v>
      </c>
      <c r="U17" s="36">
        <f t="shared" si="5"/>
        <v>195103576.5</v>
      </c>
      <c r="V17" s="36">
        <f t="shared" si="5"/>
        <v>195103576.5</v>
      </c>
      <c r="W17" s="36">
        <f t="shared" si="5"/>
        <v>195103576.5</v>
      </c>
      <c r="X17" s="129"/>
      <c r="Y17" s="130"/>
    </row>
    <row r="18" spans="1:27" ht="13.5" customHeight="1" x14ac:dyDescent="0.25">
      <c r="B18" s="69" t="s">
        <v>46</v>
      </c>
      <c r="C18" s="47"/>
      <c r="D18" s="39">
        <f>(D16+D11)*H3</f>
        <v>-33292417.5</v>
      </c>
      <c r="E18" s="39">
        <f t="shared" si="6"/>
        <v>-33292417.5</v>
      </c>
      <c r="F18" s="39">
        <f t="shared" si="5"/>
        <v>-33292417.5</v>
      </c>
      <c r="G18" s="39">
        <f t="shared" si="5"/>
        <v>-33292417.5</v>
      </c>
      <c r="H18" s="39">
        <f t="shared" si="5"/>
        <v>-33292417.5</v>
      </c>
      <c r="I18" s="39">
        <f t="shared" si="5"/>
        <v>-33292417.5</v>
      </c>
      <c r="J18" s="39">
        <f t="shared" si="5"/>
        <v>-33292417.5</v>
      </c>
      <c r="K18" s="39">
        <f t="shared" si="5"/>
        <v>-33292417.5</v>
      </c>
      <c r="L18" s="39">
        <f t="shared" si="5"/>
        <v>-33292417.5</v>
      </c>
      <c r="M18" s="39">
        <f t="shared" si="5"/>
        <v>-33292417.5</v>
      </c>
      <c r="N18" s="39">
        <f t="shared" si="5"/>
        <v>-33292417.5</v>
      </c>
      <c r="O18" s="39">
        <f t="shared" si="5"/>
        <v>-33292417.5</v>
      </c>
      <c r="P18" s="39">
        <f t="shared" si="5"/>
        <v>-33292417.5</v>
      </c>
      <c r="Q18" s="39">
        <f t="shared" si="5"/>
        <v>-33292417.5</v>
      </c>
      <c r="R18" s="39">
        <f t="shared" si="5"/>
        <v>-33292417.5</v>
      </c>
      <c r="S18" s="39">
        <f t="shared" si="5"/>
        <v>-33292417.5</v>
      </c>
      <c r="T18" s="39">
        <f t="shared" si="5"/>
        <v>-33292417.5</v>
      </c>
      <c r="U18" s="39">
        <f t="shared" si="5"/>
        <v>-33292417.5</v>
      </c>
      <c r="V18" s="39">
        <f t="shared" si="5"/>
        <v>-33292417.5</v>
      </c>
      <c r="W18" s="39">
        <f t="shared" si="5"/>
        <v>-33292417.5</v>
      </c>
      <c r="X18" s="129"/>
      <c r="Y18" s="130"/>
    </row>
    <row r="19" spans="1:27" ht="12.75" customHeight="1" x14ac:dyDescent="0.25">
      <c r="B19" s="73" t="s">
        <v>10</v>
      </c>
      <c r="C19" s="41"/>
      <c r="D19" s="24">
        <f t="shared" ref="D19:U19" si="7">SUM(D17:D18)</f>
        <v>161811159</v>
      </c>
      <c r="E19" s="24">
        <f t="shared" si="7"/>
        <v>161811159</v>
      </c>
      <c r="F19" s="24">
        <f t="shared" si="7"/>
        <v>161811159</v>
      </c>
      <c r="G19" s="24">
        <f t="shared" si="7"/>
        <v>161811159</v>
      </c>
      <c r="H19" s="24">
        <f t="shared" si="7"/>
        <v>161811159</v>
      </c>
      <c r="I19" s="24">
        <f t="shared" si="7"/>
        <v>161811159</v>
      </c>
      <c r="J19" s="24">
        <f t="shared" si="7"/>
        <v>161811159</v>
      </c>
      <c r="K19" s="24">
        <f t="shared" si="7"/>
        <v>161811159</v>
      </c>
      <c r="L19" s="24">
        <f t="shared" si="7"/>
        <v>161811159</v>
      </c>
      <c r="M19" s="24">
        <f t="shared" si="7"/>
        <v>161811159</v>
      </c>
      <c r="N19" s="24">
        <f t="shared" si="7"/>
        <v>161811159</v>
      </c>
      <c r="O19" s="24">
        <f t="shared" si="7"/>
        <v>161811159</v>
      </c>
      <c r="P19" s="24">
        <f t="shared" si="7"/>
        <v>161811159</v>
      </c>
      <c r="Q19" s="24">
        <f t="shared" si="7"/>
        <v>161811159</v>
      </c>
      <c r="R19" s="24">
        <f t="shared" si="7"/>
        <v>161811159</v>
      </c>
      <c r="S19" s="24">
        <f t="shared" si="7"/>
        <v>161811159</v>
      </c>
      <c r="T19" s="24">
        <f t="shared" si="7"/>
        <v>161811159</v>
      </c>
      <c r="U19" s="24">
        <f t="shared" si="7"/>
        <v>161811159</v>
      </c>
      <c r="V19" s="24">
        <f t="shared" ref="V19:W19" si="8">SUM(V17:V18)</f>
        <v>161811159</v>
      </c>
      <c r="W19" s="24">
        <f t="shared" si="8"/>
        <v>161811159</v>
      </c>
      <c r="X19" s="131"/>
      <c r="Y19" s="132"/>
    </row>
    <row r="20" spans="1:27" x14ac:dyDescent="0.25">
      <c r="B20" s="103" t="s">
        <v>11</v>
      </c>
      <c r="C20" s="104" t="str">
        <f>'Phase I'!C15</f>
        <v>2019 Rates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05" t="s">
        <v>48</v>
      </c>
      <c r="Y20" s="93" t="s">
        <v>6</v>
      </c>
    </row>
    <row r="21" spans="1:27" x14ac:dyDescent="0.25">
      <c r="A21" s="25"/>
      <c r="B21" s="70" t="s">
        <v>12</v>
      </c>
      <c r="C21" s="101">
        <f>'Phase I'!C16</f>
        <v>1.933E-3</v>
      </c>
      <c r="D21" s="49">
        <f t="shared" ref="D21:W26" si="9">+$C21*D$19</f>
        <v>312780.97034699999</v>
      </c>
      <c r="E21" s="49">
        <f t="shared" si="9"/>
        <v>312780.97034699999</v>
      </c>
      <c r="F21" s="49">
        <f t="shared" si="9"/>
        <v>312780.97034699999</v>
      </c>
      <c r="G21" s="49">
        <f t="shared" si="9"/>
        <v>312780.97034699999</v>
      </c>
      <c r="H21" s="49">
        <f t="shared" si="9"/>
        <v>312780.97034699999</v>
      </c>
      <c r="I21" s="49">
        <f t="shared" si="9"/>
        <v>312780.97034699999</v>
      </c>
      <c r="J21" s="49">
        <f t="shared" si="9"/>
        <v>312780.97034699999</v>
      </c>
      <c r="K21" s="49">
        <f t="shared" si="9"/>
        <v>312780.97034699999</v>
      </c>
      <c r="L21" s="49">
        <f t="shared" si="9"/>
        <v>312780.97034699999</v>
      </c>
      <c r="M21" s="49">
        <f t="shared" si="9"/>
        <v>312780.97034699999</v>
      </c>
      <c r="N21" s="49">
        <f t="shared" si="9"/>
        <v>312780.97034699999</v>
      </c>
      <c r="O21" s="49">
        <f t="shared" si="9"/>
        <v>312780.97034699999</v>
      </c>
      <c r="P21" s="49">
        <f t="shared" si="9"/>
        <v>312780.97034699999</v>
      </c>
      <c r="Q21" s="49">
        <f t="shared" si="9"/>
        <v>312780.97034699999</v>
      </c>
      <c r="R21" s="49">
        <f t="shared" si="9"/>
        <v>312780.97034699999</v>
      </c>
      <c r="S21" s="49">
        <f t="shared" si="9"/>
        <v>312780.97034699999</v>
      </c>
      <c r="T21" s="49">
        <f t="shared" si="9"/>
        <v>312780.97034699999</v>
      </c>
      <c r="U21" s="49">
        <f t="shared" si="9"/>
        <v>312780.97034699999</v>
      </c>
      <c r="V21" s="49">
        <f t="shared" si="9"/>
        <v>312780.97034699999</v>
      </c>
      <c r="W21" s="49">
        <f t="shared" si="9"/>
        <v>312780.97034699999</v>
      </c>
      <c r="X21" s="78">
        <f t="shared" ref="X21:X27" si="10">SUM(D21:W21)</f>
        <v>6255619.4069400011</v>
      </c>
      <c r="Y21" s="63">
        <f t="shared" ref="Y21:Y27" si="11">NPV($H$2,D21:W21)</f>
        <v>4250795.4615113894</v>
      </c>
    </row>
    <row r="22" spans="1:27" x14ac:dyDescent="0.25">
      <c r="A22" s="25"/>
      <c r="B22" s="70" t="s">
        <v>49</v>
      </c>
      <c r="C22" s="101">
        <f>'Phase I'!C17</f>
        <v>7.626E-3</v>
      </c>
      <c r="D22" s="49">
        <f t="shared" si="9"/>
        <v>1233971.8985339999</v>
      </c>
      <c r="E22" s="49">
        <f t="shared" si="9"/>
        <v>1233971.8985339999</v>
      </c>
      <c r="F22" s="49">
        <f t="shared" si="9"/>
        <v>1233971.8985339999</v>
      </c>
      <c r="G22" s="49">
        <f t="shared" si="9"/>
        <v>1233971.8985339999</v>
      </c>
      <c r="H22" s="49">
        <f t="shared" si="9"/>
        <v>1233971.8985339999</v>
      </c>
      <c r="I22" s="49">
        <f t="shared" si="9"/>
        <v>1233971.8985339999</v>
      </c>
      <c r="J22" s="49">
        <f t="shared" si="9"/>
        <v>1233971.8985339999</v>
      </c>
      <c r="K22" s="49">
        <f t="shared" si="9"/>
        <v>1233971.8985339999</v>
      </c>
      <c r="L22" s="49">
        <f t="shared" si="9"/>
        <v>1233971.8985339999</v>
      </c>
      <c r="M22" s="49">
        <f t="shared" si="9"/>
        <v>1233971.8985339999</v>
      </c>
      <c r="N22" s="49">
        <f t="shared" si="9"/>
        <v>1233971.8985339999</v>
      </c>
      <c r="O22" s="49">
        <f t="shared" si="9"/>
        <v>1233971.8985339999</v>
      </c>
      <c r="P22" s="49">
        <f t="shared" si="9"/>
        <v>1233971.8985339999</v>
      </c>
      <c r="Q22" s="49">
        <f t="shared" si="9"/>
        <v>1233971.8985339999</v>
      </c>
      <c r="R22" s="49">
        <f t="shared" si="9"/>
        <v>1233971.8985339999</v>
      </c>
      <c r="S22" s="49">
        <f t="shared" si="9"/>
        <v>1233971.8985339999</v>
      </c>
      <c r="T22" s="49">
        <f t="shared" si="9"/>
        <v>1233971.8985339999</v>
      </c>
      <c r="U22" s="49">
        <f t="shared" si="9"/>
        <v>1233971.8985339999</v>
      </c>
      <c r="V22" s="49">
        <f t="shared" si="9"/>
        <v>1233971.8985339999</v>
      </c>
      <c r="W22" s="49">
        <f t="shared" si="9"/>
        <v>1233971.8985339999</v>
      </c>
      <c r="X22" s="78">
        <f t="shared" si="10"/>
        <v>24679437.970679998</v>
      </c>
      <c r="Y22" s="63">
        <f t="shared" si="11"/>
        <v>16770080.801596409</v>
      </c>
    </row>
    <row r="23" spans="1:27" x14ac:dyDescent="0.25">
      <c r="A23" s="25"/>
      <c r="B23" s="70" t="s">
        <v>50</v>
      </c>
      <c r="C23" s="101">
        <f>'Phase I'!C18</f>
        <v>1.7149999999999999E-3</v>
      </c>
      <c r="D23" s="49">
        <f t="shared" si="9"/>
        <v>277506.13768499997</v>
      </c>
      <c r="E23" s="49">
        <f t="shared" si="9"/>
        <v>277506.13768499997</v>
      </c>
      <c r="F23" s="49">
        <f t="shared" si="9"/>
        <v>277506.13768499997</v>
      </c>
      <c r="G23" s="49">
        <f t="shared" si="9"/>
        <v>277506.13768499997</v>
      </c>
      <c r="H23" s="49">
        <f t="shared" si="9"/>
        <v>277506.13768499997</v>
      </c>
      <c r="I23" s="49">
        <f t="shared" si="9"/>
        <v>277506.13768499997</v>
      </c>
      <c r="J23" s="49">
        <f t="shared" si="9"/>
        <v>277506.13768499997</v>
      </c>
      <c r="K23" s="49">
        <f t="shared" si="9"/>
        <v>277506.13768499997</v>
      </c>
      <c r="L23" s="49">
        <f t="shared" si="9"/>
        <v>277506.13768499997</v>
      </c>
      <c r="M23" s="49">
        <f t="shared" si="9"/>
        <v>277506.13768499997</v>
      </c>
      <c r="N23" s="49">
        <f t="shared" si="9"/>
        <v>277506.13768499997</v>
      </c>
      <c r="O23" s="49">
        <f t="shared" si="9"/>
        <v>277506.13768499997</v>
      </c>
      <c r="P23" s="49">
        <f t="shared" si="9"/>
        <v>277506.13768499997</v>
      </c>
      <c r="Q23" s="49">
        <f t="shared" si="9"/>
        <v>277506.13768499997</v>
      </c>
      <c r="R23" s="49">
        <f t="shared" si="9"/>
        <v>277506.13768499997</v>
      </c>
      <c r="S23" s="49">
        <f t="shared" si="9"/>
        <v>277506.13768499997</v>
      </c>
      <c r="T23" s="49">
        <f t="shared" si="9"/>
        <v>277506.13768499997</v>
      </c>
      <c r="U23" s="49">
        <f t="shared" si="9"/>
        <v>277506.13768499997</v>
      </c>
      <c r="V23" s="49">
        <f t="shared" si="9"/>
        <v>277506.13768499997</v>
      </c>
      <c r="W23" s="49">
        <f t="shared" si="9"/>
        <v>277506.13768499997</v>
      </c>
      <c r="X23" s="78">
        <f t="shared" si="10"/>
        <v>5550122.7536999993</v>
      </c>
      <c r="Y23" s="63">
        <f t="shared" si="11"/>
        <v>3771398.9738706849</v>
      </c>
    </row>
    <row r="24" spans="1:27" x14ac:dyDescent="0.25">
      <c r="A24" s="25"/>
      <c r="B24" s="70" t="s">
        <v>13</v>
      </c>
      <c r="C24" s="101">
        <f>'Phase I'!C19</f>
        <v>1.4E-5</v>
      </c>
      <c r="D24" s="49">
        <f t="shared" si="9"/>
        <v>2265.3562259999999</v>
      </c>
      <c r="E24" s="49">
        <f t="shared" si="9"/>
        <v>2265.3562259999999</v>
      </c>
      <c r="F24" s="49">
        <f t="shared" si="9"/>
        <v>2265.3562259999999</v>
      </c>
      <c r="G24" s="49">
        <f t="shared" si="9"/>
        <v>2265.3562259999999</v>
      </c>
      <c r="H24" s="49">
        <f t="shared" si="9"/>
        <v>2265.3562259999999</v>
      </c>
      <c r="I24" s="49">
        <f t="shared" si="9"/>
        <v>2265.3562259999999</v>
      </c>
      <c r="J24" s="49">
        <f t="shared" si="9"/>
        <v>2265.3562259999999</v>
      </c>
      <c r="K24" s="49">
        <f t="shared" si="9"/>
        <v>2265.3562259999999</v>
      </c>
      <c r="L24" s="49">
        <f t="shared" si="9"/>
        <v>2265.3562259999999</v>
      </c>
      <c r="M24" s="49">
        <f t="shared" si="9"/>
        <v>2265.3562259999999</v>
      </c>
      <c r="N24" s="49">
        <f t="shared" si="9"/>
        <v>2265.3562259999999</v>
      </c>
      <c r="O24" s="49">
        <f t="shared" si="9"/>
        <v>2265.3562259999999</v>
      </c>
      <c r="P24" s="49">
        <f t="shared" si="9"/>
        <v>2265.3562259999999</v>
      </c>
      <c r="Q24" s="49">
        <f t="shared" si="9"/>
        <v>2265.3562259999999</v>
      </c>
      <c r="R24" s="49">
        <f t="shared" si="9"/>
        <v>2265.3562259999999</v>
      </c>
      <c r="S24" s="49">
        <f t="shared" si="9"/>
        <v>2265.3562259999999</v>
      </c>
      <c r="T24" s="49">
        <f t="shared" si="9"/>
        <v>2265.3562259999999</v>
      </c>
      <c r="U24" s="49">
        <f t="shared" si="9"/>
        <v>2265.3562259999999</v>
      </c>
      <c r="V24" s="49">
        <f t="shared" si="9"/>
        <v>2265.3562259999999</v>
      </c>
      <c r="W24" s="49">
        <f t="shared" si="9"/>
        <v>2265.3562259999999</v>
      </c>
      <c r="X24" s="78">
        <f t="shared" si="10"/>
        <v>45307.124520000012</v>
      </c>
      <c r="Y24" s="63">
        <f t="shared" si="11"/>
        <v>30786.930398944365</v>
      </c>
    </row>
    <row r="25" spans="1:27" x14ac:dyDescent="0.25">
      <c r="A25" s="25"/>
      <c r="B25" s="70" t="s">
        <v>14</v>
      </c>
      <c r="C25" s="101">
        <f>'Phase I'!C20</f>
        <v>4.0000000000000002E-4</v>
      </c>
      <c r="D25" s="49">
        <f t="shared" si="9"/>
        <v>64724.463600000003</v>
      </c>
      <c r="E25" s="49">
        <f t="shared" si="9"/>
        <v>64724.463600000003</v>
      </c>
      <c r="F25" s="49">
        <f t="shared" si="9"/>
        <v>64724.463600000003</v>
      </c>
      <c r="G25" s="49">
        <f t="shared" si="9"/>
        <v>64724.463600000003</v>
      </c>
      <c r="H25" s="49">
        <f t="shared" si="9"/>
        <v>64724.463600000003</v>
      </c>
      <c r="I25" s="49">
        <f t="shared" si="9"/>
        <v>64724.463600000003</v>
      </c>
      <c r="J25" s="49">
        <f t="shared" si="9"/>
        <v>64724.463600000003</v>
      </c>
      <c r="K25" s="49">
        <f t="shared" si="9"/>
        <v>64724.463600000003</v>
      </c>
      <c r="L25" s="49">
        <f t="shared" si="9"/>
        <v>64724.463600000003</v>
      </c>
      <c r="M25" s="49">
        <f t="shared" si="9"/>
        <v>64724.463600000003</v>
      </c>
      <c r="N25" s="49">
        <f t="shared" si="9"/>
        <v>64724.463600000003</v>
      </c>
      <c r="O25" s="49">
        <f t="shared" si="9"/>
        <v>64724.463600000003</v>
      </c>
      <c r="P25" s="49">
        <f t="shared" si="9"/>
        <v>64724.463600000003</v>
      </c>
      <c r="Q25" s="49">
        <f t="shared" si="9"/>
        <v>64724.463600000003</v>
      </c>
      <c r="R25" s="49">
        <f t="shared" si="9"/>
        <v>64724.463600000003</v>
      </c>
      <c r="S25" s="49">
        <f t="shared" si="9"/>
        <v>64724.463600000003</v>
      </c>
      <c r="T25" s="49">
        <f t="shared" si="9"/>
        <v>64724.463600000003</v>
      </c>
      <c r="U25" s="49">
        <f t="shared" si="9"/>
        <v>64724.463600000003</v>
      </c>
      <c r="V25" s="49">
        <f t="shared" si="9"/>
        <v>64724.463600000003</v>
      </c>
      <c r="W25" s="49">
        <f t="shared" si="9"/>
        <v>64724.463600000003</v>
      </c>
      <c r="X25" s="78">
        <f t="shared" si="10"/>
        <v>1294489.2719999999</v>
      </c>
      <c r="Y25" s="63">
        <f t="shared" si="11"/>
        <v>879626.58282698202</v>
      </c>
    </row>
    <row r="26" spans="1:27" x14ac:dyDescent="0.25">
      <c r="A26" s="25"/>
      <c r="B26" s="70" t="s">
        <v>15</v>
      </c>
      <c r="C26" s="101">
        <f>'Phase I'!C21</f>
        <v>5.3600000000000002E-4</v>
      </c>
      <c r="D26" s="49">
        <f t="shared" si="9"/>
        <v>86730.781224000006</v>
      </c>
      <c r="E26" s="49">
        <f t="shared" si="9"/>
        <v>86730.781224000006</v>
      </c>
      <c r="F26" s="49">
        <f t="shared" si="9"/>
        <v>86730.781224000006</v>
      </c>
      <c r="G26" s="49">
        <f t="shared" si="9"/>
        <v>86730.781224000006</v>
      </c>
      <c r="H26" s="49">
        <f t="shared" si="9"/>
        <v>86730.781224000006</v>
      </c>
      <c r="I26" s="49">
        <f t="shared" si="9"/>
        <v>86730.781224000006</v>
      </c>
      <c r="J26" s="49">
        <f t="shared" si="9"/>
        <v>86730.781224000006</v>
      </c>
      <c r="K26" s="49">
        <f t="shared" si="9"/>
        <v>86730.781224000006</v>
      </c>
      <c r="L26" s="49">
        <f t="shared" si="9"/>
        <v>86730.781224000006</v>
      </c>
      <c r="M26" s="49">
        <f t="shared" si="9"/>
        <v>86730.781224000006</v>
      </c>
      <c r="N26" s="49">
        <f t="shared" si="9"/>
        <v>86730.781224000006</v>
      </c>
      <c r="O26" s="49">
        <f t="shared" si="9"/>
        <v>86730.781224000006</v>
      </c>
      <c r="P26" s="49">
        <f t="shared" si="9"/>
        <v>86730.781224000006</v>
      </c>
      <c r="Q26" s="49">
        <f t="shared" si="9"/>
        <v>86730.781224000006</v>
      </c>
      <c r="R26" s="49">
        <f t="shared" si="9"/>
        <v>86730.781224000006</v>
      </c>
      <c r="S26" s="49">
        <f t="shared" si="9"/>
        <v>86730.781224000006</v>
      </c>
      <c r="T26" s="49">
        <f t="shared" si="9"/>
        <v>86730.781224000006</v>
      </c>
      <c r="U26" s="49">
        <f t="shared" si="9"/>
        <v>86730.781224000006</v>
      </c>
      <c r="V26" s="49">
        <f t="shared" si="9"/>
        <v>86730.781224000006</v>
      </c>
      <c r="W26" s="49">
        <f t="shared" si="9"/>
        <v>86730.781224000006</v>
      </c>
      <c r="X26" s="78">
        <f t="shared" si="10"/>
        <v>1734615.6244800005</v>
      </c>
      <c r="Y26" s="63">
        <f t="shared" si="11"/>
        <v>1178699.6209881555</v>
      </c>
    </row>
    <row r="27" spans="1:27" x14ac:dyDescent="0.25">
      <c r="B27" s="74" t="s">
        <v>16</v>
      </c>
      <c r="C27" s="75"/>
      <c r="D27" s="76">
        <f t="shared" ref="D27:W27" si="12">SUM(D21:D26)</f>
        <v>1977979.6076159999</v>
      </c>
      <c r="E27" s="76">
        <f t="shared" si="12"/>
        <v>1977979.6076159999</v>
      </c>
      <c r="F27" s="76">
        <f t="shared" si="12"/>
        <v>1977979.6076159999</v>
      </c>
      <c r="G27" s="76">
        <f t="shared" si="12"/>
        <v>1977979.6076159999</v>
      </c>
      <c r="H27" s="76">
        <f t="shared" si="12"/>
        <v>1977979.6076159999</v>
      </c>
      <c r="I27" s="76">
        <f t="shared" si="12"/>
        <v>1977979.6076159999</v>
      </c>
      <c r="J27" s="76">
        <f t="shared" si="12"/>
        <v>1977979.6076159999</v>
      </c>
      <c r="K27" s="76">
        <f t="shared" si="12"/>
        <v>1977979.6076159999</v>
      </c>
      <c r="L27" s="76">
        <f t="shared" si="12"/>
        <v>1977979.6076159999</v>
      </c>
      <c r="M27" s="76">
        <f t="shared" si="12"/>
        <v>1977979.6076159999</v>
      </c>
      <c r="N27" s="76">
        <f t="shared" si="12"/>
        <v>1977979.6076159999</v>
      </c>
      <c r="O27" s="76">
        <f t="shared" si="12"/>
        <v>1977979.6076159999</v>
      </c>
      <c r="P27" s="76">
        <f t="shared" si="12"/>
        <v>1977979.6076159999</v>
      </c>
      <c r="Q27" s="76">
        <f t="shared" si="12"/>
        <v>1977979.6076159999</v>
      </c>
      <c r="R27" s="76">
        <f t="shared" si="12"/>
        <v>1977979.6076159999</v>
      </c>
      <c r="S27" s="76">
        <f t="shared" si="12"/>
        <v>1977979.6076159999</v>
      </c>
      <c r="T27" s="76">
        <f t="shared" si="12"/>
        <v>1977979.6076159999</v>
      </c>
      <c r="U27" s="76">
        <f t="shared" si="12"/>
        <v>1977979.6076159999</v>
      </c>
      <c r="V27" s="76">
        <f t="shared" si="12"/>
        <v>1977979.6076159999</v>
      </c>
      <c r="W27" s="76">
        <f t="shared" si="12"/>
        <v>1977979.6076159999</v>
      </c>
      <c r="X27" s="79">
        <f t="shared" si="10"/>
        <v>39559592.152319998</v>
      </c>
      <c r="Y27" s="77">
        <f t="shared" si="11"/>
        <v>26881388.371192563</v>
      </c>
    </row>
    <row r="28" spans="1:27" x14ac:dyDescent="0.25">
      <c r="B28" s="97" t="s">
        <v>17</v>
      </c>
      <c r="C28" s="26"/>
      <c r="D28" s="27">
        <f t="shared" ref="D28:W28" si="13">D5</f>
        <v>2021</v>
      </c>
      <c r="E28" s="27">
        <f t="shared" si="13"/>
        <v>2022</v>
      </c>
      <c r="F28" s="27">
        <f t="shared" si="13"/>
        <v>2023</v>
      </c>
      <c r="G28" s="27">
        <f t="shared" si="13"/>
        <v>2024</v>
      </c>
      <c r="H28" s="27">
        <f t="shared" si="13"/>
        <v>2025</v>
      </c>
      <c r="I28" s="27">
        <f t="shared" si="13"/>
        <v>2026</v>
      </c>
      <c r="J28" s="27">
        <f t="shared" si="13"/>
        <v>2027</v>
      </c>
      <c r="K28" s="27">
        <f t="shared" si="13"/>
        <v>2028</v>
      </c>
      <c r="L28" s="27">
        <f t="shared" si="13"/>
        <v>2029</v>
      </c>
      <c r="M28" s="27">
        <f t="shared" si="13"/>
        <v>2030</v>
      </c>
      <c r="N28" s="27">
        <f t="shared" si="13"/>
        <v>2031</v>
      </c>
      <c r="O28" s="27">
        <f t="shared" si="13"/>
        <v>2032</v>
      </c>
      <c r="P28" s="27">
        <f t="shared" si="13"/>
        <v>2033</v>
      </c>
      <c r="Q28" s="27">
        <f t="shared" si="13"/>
        <v>2034</v>
      </c>
      <c r="R28" s="27">
        <f t="shared" si="13"/>
        <v>2035</v>
      </c>
      <c r="S28" s="27">
        <f t="shared" si="13"/>
        <v>2036</v>
      </c>
      <c r="T28" s="27">
        <f t="shared" si="13"/>
        <v>2037</v>
      </c>
      <c r="U28" s="27">
        <f t="shared" si="13"/>
        <v>2038</v>
      </c>
      <c r="V28" s="27">
        <f t="shared" si="13"/>
        <v>2039</v>
      </c>
      <c r="W28" s="27">
        <f t="shared" si="13"/>
        <v>2040</v>
      </c>
      <c r="X28" s="26"/>
      <c r="Y28" s="110"/>
      <c r="Z28" s="28"/>
      <c r="AA28" s="28"/>
    </row>
    <row r="29" spans="1:27" x14ac:dyDescent="0.25">
      <c r="B29" s="67" t="s">
        <v>18</v>
      </c>
      <c r="C29" s="45"/>
      <c r="D29" s="50">
        <f t="shared" ref="D29:W29" si="14">D6</f>
        <v>2020</v>
      </c>
      <c r="E29" s="50">
        <f t="shared" si="14"/>
        <v>2021</v>
      </c>
      <c r="F29" s="50">
        <f t="shared" si="14"/>
        <v>2022</v>
      </c>
      <c r="G29" s="50">
        <f t="shared" si="14"/>
        <v>2023</v>
      </c>
      <c r="H29" s="50">
        <f t="shared" si="14"/>
        <v>2024</v>
      </c>
      <c r="I29" s="50">
        <f t="shared" si="14"/>
        <v>2025</v>
      </c>
      <c r="J29" s="50">
        <f t="shared" si="14"/>
        <v>2026</v>
      </c>
      <c r="K29" s="50">
        <f t="shared" si="14"/>
        <v>2027</v>
      </c>
      <c r="L29" s="50">
        <f t="shared" si="14"/>
        <v>2028</v>
      </c>
      <c r="M29" s="50">
        <f t="shared" si="14"/>
        <v>2029</v>
      </c>
      <c r="N29" s="50">
        <f t="shared" si="14"/>
        <v>2030</v>
      </c>
      <c r="O29" s="50">
        <f t="shared" si="14"/>
        <v>2031</v>
      </c>
      <c r="P29" s="50">
        <f t="shared" si="14"/>
        <v>2032</v>
      </c>
      <c r="Q29" s="50">
        <f t="shared" si="14"/>
        <v>2033</v>
      </c>
      <c r="R29" s="50">
        <f t="shared" si="14"/>
        <v>2034</v>
      </c>
      <c r="S29" s="50">
        <f t="shared" si="14"/>
        <v>2035</v>
      </c>
      <c r="T29" s="50">
        <f t="shared" si="14"/>
        <v>2036</v>
      </c>
      <c r="U29" s="50">
        <f t="shared" si="14"/>
        <v>2037</v>
      </c>
      <c r="V29" s="50">
        <f t="shared" si="14"/>
        <v>2038</v>
      </c>
      <c r="W29" s="50">
        <f t="shared" si="14"/>
        <v>2039</v>
      </c>
      <c r="X29" s="22" t="s">
        <v>5</v>
      </c>
      <c r="Y29" s="61" t="s">
        <v>6</v>
      </c>
      <c r="Z29" s="29"/>
      <c r="AA29" s="29"/>
    </row>
    <row r="30" spans="1:27" x14ac:dyDescent="0.25">
      <c r="B30" s="94" t="s">
        <v>19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95"/>
      <c r="Y30" s="96"/>
      <c r="Z30" s="32"/>
      <c r="AA30" s="32"/>
    </row>
    <row r="31" spans="1:27" x14ac:dyDescent="0.25">
      <c r="B31" s="71" t="str">
        <f t="shared" ref="B31:B36" si="15">B21</f>
        <v>Salt Lake County</v>
      </c>
      <c r="C31" s="51"/>
      <c r="D31" s="52">
        <v>0.75</v>
      </c>
      <c r="E31" s="52">
        <f>D31</f>
        <v>0.75</v>
      </c>
      <c r="F31" s="52">
        <f t="shared" ref="F31:U36" si="16">E31</f>
        <v>0.75</v>
      </c>
      <c r="G31" s="52">
        <f t="shared" si="16"/>
        <v>0.75</v>
      </c>
      <c r="H31" s="52">
        <v>0.75</v>
      </c>
      <c r="I31" s="52">
        <f t="shared" si="16"/>
        <v>0.75</v>
      </c>
      <c r="J31" s="52">
        <f t="shared" si="16"/>
        <v>0.75</v>
      </c>
      <c r="K31" s="52">
        <f t="shared" si="16"/>
        <v>0.75</v>
      </c>
      <c r="L31" s="52">
        <f t="shared" si="16"/>
        <v>0.75</v>
      </c>
      <c r="M31" s="52">
        <f t="shared" si="16"/>
        <v>0.75</v>
      </c>
      <c r="N31" s="52">
        <f t="shared" si="16"/>
        <v>0.75</v>
      </c>
      <c r="O31" s="52">
        <f t="shared" si="16"/>
        <v>0.75</v>
      </c>
      <c r="P31" s="52">
        <f t="shared" si="16"/>
        <v>0.75</v>
      </c>
      <c r="Q31" s="52">
        <f t="shared" si="16"/>
        <v>0.75</v>
      </c>
      <c r="R31" s="52">
        <f t="shared" si="16"/>
        <v>0.75</v>
      </c>
      <c r="S31" s="52">
        <f t="shared" si="16"/>
        <v>0.75</v>
      </c>
      <c r="T31" s="52">
        <f t="shared" si="16"/>
        <v>0.75</v>
      </c>
      <c r="U31" s="52">
        <f t="shared" si="16"/>
        <v>0.75</v>
      </c>
      <c r="V31" s="52">
        <f t="shared" ref="V31:W36" si="17">U31</f>
        <v>0.75</v>
      </c>
      <c r="W31" s="52">
        <f t="shared" si="17"/>
        <v>0.75</v>
      </c>
      <c r="X31" s="53"/>
      <c r="Y31" s="64"/>
      <c r="Z31" s="33"/>
      <c r="AA31" s="33"/>
    </row>
    <row r="32" spans="1:27" x14ac:dyDescent="0.25">
      <c r="B32" s="71" t="str">
        <f t="shared" si="15"/>
        <v>Granite School District</v>
      </c>
      <c r="C32" s="51"/>
      <c r="D32" s="52">
        <v>0.75</v>
      </c>
      <c r="E32" s="52">
        <f>D32</f>
        <v>0.75</v>
      </c>
      <c r="F32" s="52">
        <f t="shared" si="16"/>
        <v>0.75</v>
      </c>
      <c r="G32" s="52">
        <f t="shared" si="16"/>
        <v>0.75</v>
      </c>
      <c r="H32" s="52">
        <v>0.75</v>
      </c>
      <c r="I32" s="52">
        <f t="shared" si="16"/>
        <v>0.75</v>
      </c>
      <c r="J32" s="52">
        <f t="shared" si="16"/>
        <v>0.75</v>
      </c>
      <c r="K32" s="52">
        <f t="shared" si="16"/>
        <v>0.75</v>
      </c>
      <c r="L32" s="52">
        <f t="shared" si="16"/>
        <v>0.75</v>
      </c>
      <c r="M32" s="52">
        <f t="shared" si="16"/>
        <v>0.75</v>
      </c>
      <c r="N32" s="52">
        <f t="shared" si="16"/>
        <v>0.75</v>
      </c>
      <c r="O32" s="52">
        <f t="shared" si="16"/>
        <v>0.75</v>
      </c>
      <c r="P32" s="52">
        <f t="shared" si="16"/>
        <v>0.75</v>
      </c>
      <c r="Q32" s="52">
        <f t="shared" si="16"/>
        <v>0.75</v>
      </c>
      <c r="R32" s="52">
        <f t="shared" si="16"/>
        <v>0.75</v>
      </c>
      <c r="S32" s="52">
        <f t="shared" si="16"/>
        <v>0.75</v>
      </c>
      <c r="T32" s="52">
        <f t="shared" si="16"/>
        <v>0.75</v>
      </c>
      <c r="U32" s="52">
        <f t="shared" si="16"/>
        <v>0.75</v>
      </c>
      <c r="V32" s="52">
        <f t="shared" si="17"/>
        <v>0.75</v>
      </c>
      <c r="W32" s="52">
        <f t="shared" si="17"/>
        <v>0.75</v>
      </c>
      <c r="X32" s="53"/>
      <c r="Y32" s="64"/>
      <c r="Z32" s="33"/>
      <c r="AA32" s="33"/>
    </row>
    <row r="33" spans="2:27" x14ac:dyDescent="0.25">
      <c r="B33" s="71" t="str">
        <f t="shared" si="15"/>
        <v>South Salt Lake City</v>
      </c>
      <c r="C33" s="51"/>
      <c r="D33" s="52">
        <v>0.75</v>
      </c>
      <c r="E33" s="52">
        <f t="shared" ref="E33:N36" si="18">D33</f>
        <v>0.75</v>
      </c>
      <c r="F33" s="52">
        <f t="shared" si="18"/>
        <v>0.75</v>
      </c>
      <c r="G33" s="52">
        <f t="shared" si="18"/>
        <v>0.75</v>
      </c>
      <c r="H33" s="52">
        <v>0.75</v>
      </c>
      <c r="I33" s="52">
        <f t="shared" si="18"/>
        <v>0.75</v>
      </c>
      <c r="J33" s="52">
        <f t="shared" si="18"/>
        <v>0.75</v>
      </c>
      <c r="K33" s="52">
        <f t="shared" si="18"/>
        <v>0.75</v>
      </c>
      <c r="L33" s="52">
        <f t="shared" si="18"/>
        <v>0.75</v>
      </c>
      <c r="M33" s="52">
        <f t="shared" si="18"/>
        <v>0.75</v>
      </c>
      <c r="N33" s="52">
        <f t="shared" si="18"/>
        <v>0.75</v>
      </c>
      <c r="O33" s="52">
        <f t="shared" si="16"/>
        <v>0.75</v>
      </c>
      <c r="P33" s="52">
        <f t="shared" si="16"/>
        <v>0.75</v>
      </c>
      <c r="Q33" s="52">
        <f t="shared" si="16"/>
        <v>0.75</v>
      </c>
      <c r="R33" s="52">
        <f t="shared" si="16"/>
        <v>0.75</v>
      </c>
      <c r="S33" s="52">
        <f t="shared" si="16"/>
        <v>0.75</v>
      </c>
      <c r="T33" s="52">
        <f t="shared" si="16"/>
        <v>0.75</v>
      </c>
      <c r="U33" s="52">
        <f t="shared" si="16"/>
        <v>0.75</v>
      </c>
      <c r="V33" s="52">
        <f t="shared" si="17"/>
        <v>0.75</v>
      </c>
      <c r="W33" s="52">
        <f t="shared" si="17"/>
        <v>0.75</v>
      </c>
      <c r="X33" s="53"/>
      <c r="Y33" s="64"/>
      <c r="Z33" s="33"/>
      <c r="AA33" s="33"/>
    </row>
    <row r="34" spans="2:27" x14ac:dyDescent="0.25">
      <c r="B34" s="71" t="str">
        <f t="shared" si="15"/>
        <v>South Salt Lake Valley Mosquito Abatement District</v>
      </c>
      <c r="C34" s="51"/>
      <c r="D34" s="52">
        <v>0.75</v>
      </c>
      <c r="E34" s="52">
        <f t="shared" si="18"/>
        <v>0.75</v>
      </c>
      <c r="F34" s="52">
        <f t="shared" si="18"/>
        <v>0.75</v>
      </c>
      <c r="G34" s="52">
        <f t="shared" si="18"/>
        <v>0.75</v>
      </c>
      <c r="H34" s="52">
        <v>0.75</v>
      </c>
      <c r="I34" s="52">
        <f t="shared" si="18"/>
        <v>0.75</v>
      </c>
      <c r="J34" s="52">
        <f t="shared" si="18"/>
        <v>0.75</v>
      </c>
      <c r="K34" s="52">
        <f t="shared" si="18"/>
        <v>0.75</v>
      </c>
      <c r="L34" s="52">
        <f t="shared" si="18"/>
        <v>0.75</v>
      </c>
      <c r="M34" s="52">
        <f t="shared" si="18"/>
        <v>0.75</v>
      </c>
      <c r="N34" s="52">
        <f t="shared" si="18"/>
        <v>0.75</v>
      </c>
      <c r="O34" s="52">
        <f t="shared" si="16"/>
        <v>0.75</v>
      </c>
      <c r="P34" s="52">
        <f t="shared" si="16"/>
        <v>0.75</v>
      </c>
      <c r="Q34" s="52">
        <f t="shared" si="16"/>
        <v>0.75</v>
      </c>
      <c r="R34" s="52">
        <f t="shared" si="16"/>
        <v>0.75</v>
      </c>
      <c r="S34" s="52">
        <f t="shared" si="16"/>
        <v>0.75</v>
      </c>
      <c r="T34" s="52">
        <f t="shared" si="16"/>
        <v>0.75</v>
      </c>
      <c r="U34" s="52">
        <f t="shared" si="16"/>
        <v>0.75</v>
      </c>
      <c r="V34" s="52">
        <f t="shared" si="17"/>
        <v>0.75</v>
      </c>
      <c r="W34" s="52">
        <f t="shared" si="17"/>
        <v>0.75</v>
      </c>
      <c r="X34" s="53"/>
      <c r="Y34" s="64"/>
      <c r="Z34" s="33"/>
      <c r="AA34" s="33"/>
    </row>
    <row r="35" spans="2:27" x14ac:dyDescent="0.25">
      <c r="B35" s="71" t="str">
        <f t="shared" si="15"/>
        <v>Central Utah Water Conservancy District</v>
      </c>
      <c r="C35" s="51"/>
      <c r="D35" s="52">
        <v>0.75</v>
      </c>
      <c r="E35" s="52">
        <f t="shared" si="18"/>
        <v>0.75</v>
      </c>
      <c r="F35" s="52">
        <f t="shared" si="18"/>
        <v>0.75</v>
      </c>
      <c r="G35" s="52">
        <f t="shared" si="18"/>
        <v>0.75</v>
      </c>
      <c r="H35" s="52">
        <v>0.75</v>
      </c>
      <c r="I35" s="52">
        <f t="shared" si="18"/>
        <v>0.75</v>
      </c>
      <c r="J35" s="52">
        <f t="shared" si="18"/>
        <v>0.75</v>
      </c>
      <c r="K35" s="52">
        <f t="shared" si="18"/>
        <v>0.75</v>
      </c>
      <c r="L35" s="52">
        <f t="shared" si="18"/>
        <v>0.75</v>
      </c>
      <c r="M35" s="52">
        <f t="shared" si="18"/>
        <v>0.75</v>
      </c>
      <c r="N35" s="52">
        <f t="shared" si="18"/>
        <v>0.75</v>
      </c>
      <c r="O35" s="52">
        <f t="shared" si="16"/>
        <v>0.75</v>
      </c>
      <c r="P35" s="52">
        <f t="shared" si="16"/>
        <v>0.75</v>
      </c>
      <c r="Q35" s="52">
        <f t="shared" si="16"/>
        <v>0.75</v>
      </c>
      <c r="R35" s="52">
        <f t="shared" si="16"/>
        <v>0.75</v>
      </c>
      <c r="S35" s="52">
        <f t="shared" si="16"/>
        <v>0.75</v>
      </c>
      <c r="T35" s="52">
        <f t="shared" si="16"/>
        <v>0.75</v>
      </c>
      <c r="U35" s="52">
        <f t="shared" si="16"/>
        <v>0.75</v>
      </c>
      <c r="V35" s="52">
        <f t="shared" si="17"/>
        <v>0.75</v>
      </c>
      <c r="W35" s="52">
        <f t="shared" si="17"/>
        <v>0.75</v>
      </c>
      <c r="X35" s="53"/>
      <c r="Y35" s="64"/>
      <c r="Z35" s="33"/>
      <c r="AA35" s="33"/>
    </row>
    <row r="36" spans="2:27" x14ac:dyDescent="0.25">
      <c r="B36" s="71" t="str">
        <f t="shared" si="15"/>
        <v>Salt Lake County Library</v>
      </c>
      <c r="C36" s="51"/>
      <c r="D36" s="52">
        <v>0.75</v>
      </c>
      <c r="E36" s="52">
        <f t="shared" si="18"/>
        <v>0.75</v>
      </c>
      <c r="F36" s="52">
        <f t="shared" si="18"/>
        <v>0.75</v>
      </c>
      <c r="G36" s="52">
        <f t="shared" si="18"/>
        <v>0.75</v>
      </c>
      <c r="H36" s="52">
        <v>0.75</v>
      </c>
      <c r="I36" s="52">
        <f t="shared" si="18"/>
        <v>0.75</v>
      </c>
      <c r="J36" s="52">
        <f t="shared" si="18"/>
        <v>0.75</v>
      </c>
      <c r="K36" s="52">
        <f t="shared" si="18"/>
        <v>0.75</v>
      </c>
      <c r="L36" s="52">
        <f t="shared" si="18"/>
        <v>0.75</v>
      </c>
      <c r="M36" s="52">
        <f t="shared" si="18"/>
        <v>0.75</v>
      </c>
      <c r="N36" s="52">
        <f t="shared" si="18"/>
        <v>0.75</v>
      </c>
      <c r="O36" s="52">
        <f t="shared" si="16"/>
        <v>0.75</v>
      </c>
      <c r="P36" s="52">
        <f t="shared" si="16"/>
        <v>0.75</v>
      </c>
      <c r="Q36" s="52">
        <f t="shared" si="16"/>
        <v>0.75</v>
      </c>
      <c r="R36" s="52">
        <f t="shared" si="16"/>
        <v>0.75</v>
      </c>
      <c r="S36" s="52">
        <f t="shared" si="16"/>
        <v>0.75</v>
      </c>
      <c r="T36" s="52">
        <f t="shared" si="16"/>
        <v>0.75</v>
      </c>
      <c r="U36" s="52">
        <f t="shared" si="16"/>
        <v>0.75</v>
      </c>
      <c r="V36" s="52">
        <f t="shared" si="17"/>
        <v>0.75</v>
      </c>
      <c r="W36" s="52">
        <f t="shared" si="17"/>
        <v>0.75</v>
      </c>
      <c r="X36" s="53"/>
      <c r="Y36" s="64"/>
      <c r="Z36" s="33"/>
      <c r="AA36" s="33"/>
    </row>
    <row r="37" spans="2:27" x14ac:dyDescent="0.25">
      <c r="B37" s="91" t="s">
        <v>20</v>
      </c>
      <c r="C37" s="3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92"/>
      <c r="Y37" s="93"/>
      <c r="Z37" s="29"/>
      <c r="AA37" s="29"/>
    </row>
    <row r="38" spans="2:27" x14ac:dyDescent="0.25">
      <c r="B38" s="71" t="str">
        <f t="shared" ref="B38:B43" si="19">B31</f>
        <v>Salt Lake County</v>
      </c>
      <c r="C38" s="51"/>
      <c r="D38" s="54">
        <f t="shared" ref="D38:W38" si="20">D21*D31</f>
        <v>234585.72776024998</v>
      </c>
      <c r="E38" s="54">
        <f t="shared" si="20"/>
        <v>234585.72776024998</v>
      </c>
      <c r="F38" s="54">
        <f t="shared" si="20"/>
        <v>234585.72776024998</v>
      </c>
      <c r="G38" s="54">
        <f t="shared" si="20"/>
        <v>234585.72776024998</v>
      </c>
      <c r="H38" s="54">
        <f t="shared" si="20"/>
        <v>234585.72776024998</v>
      </c>
      <c r="I38" s="54">
        <f t="shared" si="20"/>
        <v>234585.72776024998</v>
      </c>
      <c r="J38" s="54">
        <f t="shared" si="20"/>
        <v>234585.72776024998</v>
      </c>
      <c r="K38" s="54">
        <f t="shared" si="20"/>
        <v>234585.72776024998</v>
      </c>
      <c r="L38" s="54">
        <f t="shared" si="20"/>
        <v>234585.72776024998</v>
      </c>
      <c r="M38" s="54">
        <f t="shared" si="20"/>
        <v>234585.72776024998</v>
      </c>
      <c r="N38" s="54">
        <f t="shared" si="20"/>
        <v>234585.72776024998</v>
      </c>
      <c r="O38" s="54">
        <f t="shared" si="20"/>
        <v>234585.72776024998</v>
      </c>
      <c r="P38" s="54">
        <f t="shared" si="20"/>
        <v>234585.72776024998</v>
      </c>
      <c r="Q38" s="54">
        <f t="shared" si="20"/>
        <v>234585.72776024998</v>
      </c>
      <c r="R38" s="54">
        <f t="shared" si="20"/>
        <v>234585.72776024998</v>
      </c>
      <c r="S38" s="54">
        <f t="shared" si="20"/>
        <v>234585.72776024998</v>
      </c>
      <c r="T38" s="54">
        <f t="shared" si="20"/>
        <v>234585.72776024998</v>
      </c>
      <c r="U38" s="54">
        <f t="shared" si="20"/>
        <v>234585.72776024998</v>
      </c>
      <c r="V38" s="54">
        <f t="shared" si="20"/>
        <v>234585.72776024998</v>
      </c>
      <c r="W38" s="54">
        <f t="shared" si="20"/>
        <v>234585.72776024998</v>
      </c>
      <c r="X38" s="90">
        <f>SUM(D38:W38)</f>
        <v>4691714.5552049968</v>
      </c>
      <c r="Y38" s="65">
        <f>NPV($H$2,D38:W38)</f>
        <v>3188096.5961335413</v>
      </c>
      <c r="Z38" s="35"/>
      <c r="AA38" s="36"/>
    </row>
    <row r="39" spans="2:27" x14ac:dyDescent="0.25">
      <c r="B39" s="71" t="str">
        <f t="shared" si="19"/>
        <v>Granite School District</v>
      </c>
      <c r="C39" s="51"/>
      <c r="D39" s="54">
        <f t="shared" ref="D39:W39" si="21">D22*D32</f>
        <v>925478.92390049994</v>
      </c>
      <c r="E39" s="54">
        <f t="shared" si="21"/>
        <v>925478.92390049994</v>
      </c>
      <c r="F39" s="54">
        <f t="shared" si="21"/>
        <v>925478.92390049994</v>
      </c>
      <c r="G39" s="54">
        <f t="shared" si="21"/>
        <v>925478.92390049994</v>
      </c>
      <c r="H39" s="54">
        <f t="shared" si="21"/>
        <v>925478.92390049994</v>
      </c>
      <c r="I39" s="54">
        <f t="shared" si="21"/>
        <v>925478.92390049994</v>
      </c>
      <c r="J39" s="54">
        <f t="shared" si="21"/>
        <v>925478.92390049994</v>
      </c>
      <c r="K39" s="54">
        <f t="shared" si="21"/>
        <v>925478.92390049994</v>
      </c>
      <c r="L39" s="54">
        <f t="shared" si="21"/>
        <v>925478.92390049994</v>
      </c>
      <c r="M39" s="54">
        <f t="shared" si="21"/>
        <v>925478.92390049994</v>
      </c>
      <c r="N39" s="54">
        <f t="shared" si="21"/>
        <v>925478.92390049994</v>
      </c>
      <c r="O39" s="54">
        <f t="shared" si="21"/>
        <v>925478.92390049994</v>
      </c>
      <c r="P39" s="54">
        <f t="shared" si="21"/>
        <v>925478.92390049994</v>
      </c>
      <c r="Q39" s="54">
        <f t="shared" si="21"/>
        <v>925478.92390049994</v>
      </c>
      <c r="R39" s="54">
        <f t="shared" si="21"/>
        <v>925478.92390049994</v>
      </c>
      <c r="S39" s="54">
        <f t="shared" si="21"/>
        <v>925478.92390049994</v>
      </c>
      <c r="T39" s="54">
        <f t="shared" si="21"/>
        <v>925478.92390049994</v>
      </c>
      <c r="U39" s="54">
        <f t="shared" si="21"/>
        <v>925478.92390049994</v>
      </c>
      <c r="V39" s="54">
        <f t="shared" si="21"/>
        <v>925478.92390049994</v>
      </c>
      <c r="W39" s="54">
        <f t="shared" si="21"/>
        <v>925478.92390049994</v>
      </c>
      <c r="X39" s="90">
        <f t="shared" ref="X39:X43" si="22">SUM(D39:W39)</f>
        <v>18509578.478009999</v>
      </c>
      <c r="Y39" s="65">
        <f t="shared" ref="Y39:Y43" si="23">NPV($H$2,D39:W39)</f>
        <v>12577560.601197308</v>
      </c>
      <c r="Z39" s="37"/>
      <c r="AA39" s="36"/>
    </row>
    <row r="40" spans="2:27" x14ac:dyDescent="0.25">
      <c r="B40" s="71" t="str">
        <f t="shared" si="19"/>
        <v>South Salt Lake City</v>
      </c>
      <c r="C40" s="51"/>
      <c r="D40" s="54">
        <f t="shared" ref="D40:W40" si="24">D23*D33</f>
        <v>208129.60326374997</v>
      </c>
      <c r="E40" s="54">
        <f t="shared" si="24"/>
        <v>208129.60326374997</v>
      </c>
      <c r="F40" s="54">
        <f t="shared" si="24"/>
        <v>208129.60326374997</v>
      </c>
      <c r="G40" s="54">
        <f t="shared" si="24"/>
        <v>208129.60326374997</v>
      </c>
      <c r="H40" s="54">
        <f t="shared" si="24"/>
        <v>208129.60326374997</v>
      </c>
      <c r="I40" s="54">
        <f t="shared" si="24"/>
        <v>208129.60326374997</v>
      </c>
      <c r="J40" s="54">
        <f t="shared" si="24"/>
        <v>208129.60326374997</v>
      </c>
      <c r="K40" s="54">
        <f t="shared" si="24"/>
        <v>208129.60326374997</v>
      </c>
      <c r="L40" s="54">
        <f t="shared" si="24"/>
        <v>208129.60326374997</v>
      </c>
      <c r="M40" s="54">
        <f t="shared" si="24"/>
        <v>208129.60326374997</v>
      </c>
      <c r="N40" s="54">
        <f t="shared" si="24"/>
        <v>208129.60326374997</v>
      </c>
      <c r="O40" s="54">
        <f t="shared" si="24"/>
        <v>208129.60326374997</v>
      </c>
      <c r="P40" s="54">
        <f t="shared" si="24"/>
        <v>208129.60326374997</v>
      </c>
      <c r="Q40" s="54">
        <f t="shared" si="24"/>
        <v>208129.60326374997</v>
      </c>
      <c r="R40" s="54">
        <f t="shared" si="24"/>
        <v>208129.60326374997</v>
      </c>
      <c r="S40" s="54">
        <f t="shared" si="24"/>
        <v>208129.60326374997</v>
      </c>
      <c r="T40" s="54">
        <f t="shared" si="24"/>
        <v>208129.60326374997</v>
      </c>
      <c r="U40" s="54">
        <f t="shared" si="24"/>
        <v>208129.60326374997</v>
      </c>
      <c r="V40" s="54">
        <f t="shared" si="24"/>
        <v>208129.60326374997</v>
      </c>
      <c r="W40" s="54">
        <f t="shared" si="24"/>
        <v>208129.60326374997</v>
      </c>
      <c r="X40" s="90">
        <f t="shared" si="22"/>
        <v>4162592.0652749976</v>
      </c>
      <c r="Y40" s="65">
        <f t="shared" si="23"/>
        <v>2828549.2304030135</v>
      </c>
      <c r="Z40" s="37"/>
      <c r="AA40" s="36"/>
    </row>
    <row r="41" spans="2:27" x14ac:dyDescent="0.25">
      <c r="B41" s="71" t="str">
        <f t="shared" si="19"/>
        <v>South Salt Lake Valley Mosquito Abatement District</v>
      </c>
      <c r="C41" s="51"/>
      <c r="D41" s="54">
        <f t="shared" ref="D41:W41" si="25">D24*D34</f>
        <v>1699.0171694999999</v>
      </c>
      <c r="E41" s="54">
        <f t="shared" si="25"/>
        <v>1699.0171694999999</v>
      </c>
      <c r="F41" s="54">
        <f t="shared" si="25"/>
        <v>1699.0171694999999</v>
      </c>
      <c r="G41" s="54">
        <f t="shared" si="25"/>
        <v>1699.0171694999999</v>
      </c>
      <c r="H41" s="54">
        <f t="shared" si="25"/>
        <v>1699.0171694999999</v>
      </c>
      <c r="I41" s="54">
        <f t="shared" si="25"/>
        <v>1699.0171694999999</v>
      </c>
      <c r="J41" s="54">
        <f t="shared" si="25"/>
        <v>1699.0171694999999</v>
      </c>
      <c r="K41" s="54">
        <f t="shared" si="25"/>
        <v>1699.0171694999999</v>
      </c>
      <c r="L41" s="54">
        <f t="shared" si="25"/>
        <v>1699.0171694999999</v>
      </c>
      <c r="M41" s="54">
        <f t="shared" si="25"/>
        <v>1699.0171694999999</v>
      </c>
      <c r="N41" s="54">
        <f t="shared" si="25"/>
        <v>1699.0171694999999</v>
      </c>
      <c r="O41" s="54">
        <f t="shared" si="25"/>
        <v>1699.0171694999999</v>
      </c>
      <c r="P41" s="54">
        <f t="shared" si="25"/>
        <v>1699.0171694999999</v>
      </c>
      <c r="Q41" s="54">
        <f t="shared" si="25"/>
        <v>1699.0171694999999</v>
      </c>
      <c r="R41" s="54">
        <f t="shared" si="25"/>
        <v>1699.0171694999999</v>
      </c>
      <c r="S41" s="54">
        <f t="shared" si="25"/>
        <v>1699.0171694999999</v>
      </c>
      <c r="T41" s="54">
        <f t="shared" si="25"/>
        <v>1699.0171694999999</v>
      </c>
      <c r="U41" s="54">
        <f t="shared" si="25"/>
        <v>1699.0171694999999</v>
      </c>
      <c r="V41" s="54">
        <f t="shared" si="25"/>
        <v>1699.0171694999999</v>
      </c>
      <c r="W41" s="54">
        <f t="shared" si="25"/>
        <v>1699.0171694999999</v>
      </c>
      <c r="X41" s="90">
        <f t="shared" si="22"/>
        <v>33980.343389999987</v>
      </c>
      <c r="Y41" s="65">
        <f t="shared" si="23"/>
        <v>23090.197799208272</v>
      </c>
      <c r="Z41" s="37"/>
      <c r="AA41" s="36"/>
    </row>
    <row r="42" spans="2:27" x14ac:dyDescent="0.25">
      <c r="B42" s="71" t="str">
        <f t="shared" si="19"/>
        <v>Central Utah Water Conservancy District</v>
      </c>
      <c r="C42" s="51"/>
      <c r="D42" s="54">
        <f t="shared" ref="D42:W42" si="26">D25*D35</f>
        <v>48543.347699999998</v>
      </c>
      <c r="E42" s="54">
        <f t="shared" si="26"/>
        <v>48543.347699999998</v>
      </c>
      <c r="F42" s="54">
        <f t="shared" si="26"/>
        <v>48543.347699999998</v>
      </c>
      <c r="G42" s="54">
        <f t="shared" si="26"/>
        <v>48543.347699999998</v>
      </c>
      <c r="H42" s="54">
        <f t="shared" si="26"/>
        <v>48543.347699999998</v>
      </c>
      <c r="I42" s="54">
        <f t="shared" si="26"/>
        <v>48543.347699999998</v>
      </c>
      <c r="J42" s="54">
        <f t="shared" si="26"/>
        <v>48543.347699999998</v>
      </c>
      <c r="K42" s="54">
        <f t="shared" si="26"/>
        <v>48543.347699999998</v>
      </c>
      <c r="L42" s="54">
        <f t="shared" si="26"/>
        <v>48543.347699999998</v>
      </c>
      <c r="M42" s="54">
        <f t="shared" si="26"/>
        <v>48543.347699999998</v>
      </c>
      <c r="N42" s="54">
        <f t="shared" si="26"/>
        <v>48543.347699999998</v>
      </c>
      <c r="O42" s="54">
        <f t="shared" si="26"/>
        <v>48543.347699999998</v>
      </c>
      <c r="P42" s="54">
        <f t="shared" si="26"/>
        <v>48543.347699999998</v>
      </c>
      <c r="Q42" s="54">
        <f t="shared" si="26"/>
        <v>48543.347699999998</v>
      </c>
      <c r="R42" s="54">
        <f t="shared" si="26"/>
        <v>48543.347699999998</v>
      </c>
      <c r="S42" s="54">
        <f t="shared" si="26"/>
        <v>48543.347699999998</v>
      </c>
      <c r="T42" s="54">
        <f t="shared" si="26"/>
        <v>48543.347699999998</v>
      </c>
      <c r="U42" s="54">
        <f t="shared" si="26"/>
        <v>48543.347699999998</v>
      </c>
      <c r="V42" s="54">
        <f t="shared" si="26"/>
        <v>48543.347699999998</v>
      </c>
      <c r="W42" s="54">
        <f t="shared" si="26"/>
        <v>48543.347699999998</v>
      </c>
      <c r="X42" s="90">
        <f t="shared" si="22"/>
        <v>970866.95400000026</v>
      </c>
      <c r="Y42" s="65">
        <f t="shared" si="23"/>
        <v>659719.93712023622</v>
      </c>
      <c r="Z42" s="37"/>
      <c r="AA42" s="36"/>
    </row>
    <row r="43" spans="2:27" x14ac:dyDescent="0.25">
      <c r="B43" s="71" t="str">
        <f t="shared" si="19"/>
        <v>Salt Lake County Library</v>
      </c>
      <c r="C43" s="51"/>
      <c r="D43" s="54">
        <f t="shared" ref="D43:W43" si="27">D26*D36</f>
        <v>65048.085918000004</v>
      </c>
      <c r="E43" s="54">
        <f t="shared" si="27"/>
        <v>65048.085918000004</v>
      </c>
      <c r="F43" s="54">
        <f t="shared" si="27"/>
        <v>65048.085918000004</v>
      </c>
      <c r="G43" s="54">
        <f t="shared" si="27"/>
        <v>65048.085918000004</v>
      </c>
      <c r="H43" s="54">
        <f t="shared" si="27"/>
        <v>65048.085918000004</v>
      </c>
      <c r="I43" s="54">
        <f t="shared" si="27"/>
        <v>65048.085918000004</v>
      </c>
      <c r="J43" s="54">
        <f t="shared" si="27"/>
        <v>65048.085918000004</v>
      </c>
      <c r="K43" s="54">
        <f t="shared" si="27"/>
        <v>65048.085918000004</v>
      </c>
      <c r="L43" s="54">
        <f t="shared" si="27"/>
        <v>65048.085918000004</v>
      </c>
      <c r="M43" s="54">
        <f t="shared" si="27"/>
        <v>65048.085918000004</v>
      </c>
      <c r="N43" s="54">
        <f t="shared" si="27"/>
        <v>65048.085918000004</v>
      </c>
      <c r="O43" s="54">
        <f t="shared" si="27"/>
        <v>65048.085918000004</v>
      </c>
      <c r="P43" s="54">
        <f t="shared" si="27"/>
        <v>65048.085918000004</v>
      </c>
      <c r="Q43" s="54">
        <f t="shared" si="27"/>
        <v>65048.085918000004</v>
      </c>
      <c r="R43" s="54">
        <f t="shared" si="27"/>
        <v>65048.085918000004</v>
      </c>
      <c r="S43" s="54">
        <f t="shared" si="27"/>
        <v>65048.085918000004</v>
      </c>
      <c r="T43" s="54">
        <f t="shared" si="27"/>
        <v>65048.085918000004</v>
      </c>
      <c r="U43" s="54">
        <f t="shared" si="27"/>
        <v>65048.085918000004</v>
      </c>
      <c r="V43" s="54">
        <f t="shared" si="27"/>
        <v>65048.085918000004</v>
      </c>
      <c r="W43" s="54">
        <f t="shared" si="27"/>
        <v>65048.085918000004</v>
      </c>
      <c r="X43" s="90">
        <f t="shared" si="22"/>
        <v>1300961.7183599998</v>
      </c>
      <c r="Y43" s="65">
        <f t="shared" si="23"/>
        <v>884024.7157411169</v>
      </c>
      <c r="Z43" s="37"/>
      <c r="AA43" s="36"/>
    </row>
    <row r="44" spans="2:27" x14ac:dyDescent="0.25">
      <c r="B44" s="80" t="s">
        <v>21</v>
      </c>
      <c r="C44" s="81"/>
      <c r="D44" s="82">
        <f t="shared" ref="D44:Y44" si="28">SUM(D38:D43)</f>
        <v>1483484.7057119999</v>
      </c>
      <c r="E44" s="82">
        <f t="shared" si="28"/>
        <v>1483484.7057119999</v>
      </c>
      <c r="F44" s="82">
        <f t="shared" si="28"/>
        <v>1483484.7057119999</v>
      </c>
      <c r="G44" s="82">
        <f t="shared" si="28"/>
        <v>1483484.7057119999</v>
      </c>
      <c r="H44" s="82">
        <f t="shared" si="28"/>
        <v>1483484.7057119999</v>
      </c>
      <c r="I44" s="82">
        <f t="shared" si="28"/>
        <v>1483484.7057119999</v>
      </c>
      <c r="J44" s="82">
        <f t="shared" si="28"/>
        <v>1483484.7057119999</v>
      </c>
      <c r="K44" s="82">
        <f t="shared" si="28"/>
        <v>1483484.7057119999</v>
      </c>
      <c r="L44" s="82">
        <f t="shared" si="28"/>
        <v>1483484.7057119999</v>
      </c>
      <c r="M44" s="82">
        <f t="shared" si="28"/>
        <v>1483484.7057119999</v>
      </c>
      <c r="N44" s="82">
        <f t="shared" si="28"/>
        <v>1483484.7057119999</v>
      </c>
      <c r="O44" s="82">
        <f t="shared" si="28"/>
        <v>1483484.7057119999</v>
      </c>
      <c r="P44" s="82">
        <f t="shared" si="28"/>
        <v>1483484.7057119999</v>
      </c>
      <c r="Q44" s="82">
        <f t="shared" si="28"/>
        <v>1483484.7057119999</v>
      </c>
      <c r="R44" s="82">
        <f t="shared" si="28"/>
        <v>1483484.7057119999</v>
      </c>
      <c r="S44" s="82">
        <f t="shared" si="28"/>
        <v>1483484.7057119999</v>
      </c>
      <c r="T44" s="82">
        <f t="shared" si="28"/>
        <v>1483484.7057119999</v>
      </c>
      <c r="U44" s="82">
        <f t="shared" si="28"/>
        <v>1483484.7057119999</v>
      </c>
      <c r="V44" s="82">
        <f t="shared" si="28"/>
        <v>1483484.7057119999</v>
      </c>
      <c r="W44" s="82">
        <f t="shared" si="28"/>
        <v>1483484.7057119999</v>
      </c>
      <c r="X44" s="79">
        <f t="shared" si="28"/>
        <v>29669694.114239991</v>
      </c>
      <c r="Y44" s="83">
        <f t="shared" si="28"/>
        <v>20161041.278394423</v>
      </c>
      <c r="Z44" s="38"/>
      <c r="AA44" s="36"/>
    </row>
    <row r="45" spans="2:27" x14ac:dyDescent="0.25">
      <c r="B45" s="97" t="s">
        <v>22</v>
      </c>
      <c r="C45" s="26"/>
      <c r="D45" s="27">
        <f t="shared" ref="D45:W45" si="29">D28</f>
        <v>2021</v>
      </c>
      <c r="E45" s="27">
        <f t="shared" si="29"/>
        <v>2022</v>
      </c>
      <c r="F45" s="27">
        <f t="shared" si="29"/>
        <v>2023</v>
      </c>
      <c r="G45" s="27">
        <f t="shared" si="29"/>
        <v>2024</v>
      </c>
      <c r="H45" s="27">
        <f t="shared" si="29"/>
        <v>2025</v>
      </c>
      <c r="I45" s="27">
        <f t="shared" si="29"/>
        <v>2026</v>
      </c>
      <c r="J45" s="27">
        <f t="shared" si="29"/>
        <v>2027</v>
      </c>
      <c r="K45" s="27">
        <f t="shared" si="29"/>
        <v>2028</v>
      </c>
      <c r="L45" s="27">
        <f t="shared" si="29"/>
        <v>2029</v>
      </c>
      <c r="M45" s="27">
        <f t="shared" si="29"/>
        <v>2030</v>
      </c>
      <c r="N45" s="27">
        <f t="shared" si="29"/>
        <v>2031</v>
      </c>
      <c r="O45" s="27">
        <f t="shared" si="29"/>
        <v>2032</v>
      </c>
      <c r="P45" s="27">
        <f t="shared" si="29"/>
        <v>2033</v>
      </c>
      <c r="Q45" s="27">
        <f t="shared" si="29"/>
        <v>2034</v>
      </c>
      <c r="R45" s="27">
        <f t="shared" si="29"/>
        <v>2035</v>
      </c>
      <c r="S45" s="27">
        <f t="shared" si="29"/>
        <v>2036</v>
      </c>
      <c r="T45" s="27">
        <f t="shared" si="29"/>
        <v>2037</v>
      </c>
      <c r="U45" s="27">
        <f t="shared" si="29"/>
        <v>2038</v>
      </c>
      <c r="V45" s="27">
        <f t="shared" si="29"/>
        <v>2039</v>
      </c>
      <c r="W45" s="27">
        <f t="shared" si="29"/>
        <v>2040</v>
      </c>
      <c r="X45" s="98" t="s">
        <v>5</v>
      </c>
      <c r="Y45" s="99" t="s">
        <v>6</v>
      </c>
      <c r="Z45" s="40"/>
      <c r="AA45" s="40"/>
    </row>
    <row r="46" spans="2:27" ht="13.5" customHeight="1" x14ac:dyDescent="0.25">
      <c r="B46" s="72" t="s">
        <v>51</v>
      </c>
      <c r="C46" s="55">
        <v>0.05</v>
      </c>
      <c r="D46" s="21">
        <f>D44*$C$46</f>
        <v>74174.235285599992</v>
      </c>
      <c r="E46" s="21">
        <f>E44*$C$46</f>
        <v>74174.235285599992</v>
      </c>
      <c r="F46" s="21">
        <f t="shared" ref="F46:W46" si="30">F44*$C$46</f>
        <v>74174.235285599992</v>
      </c>
      <c r="G46" s="21">
        <f t="shared" si="30"/>
        <v>74174.235285599992</v>
      </c>
      <c r="H46" s="21">
        <f t="shared" si="30"/>
        <v>74174.235285599992</v>
      </c>
      <c r="I46" s="21">
        <f t="shared" si="30"/>
        <v>74174.235285599992</v>
      </c>
      <c r="J46" s="21">
        <f t="shared" si="30"/>
        <v>74174.235285599992</v>
      </c>
      <c r="K46" s="21">
        <f t="shared" si="30"/>
        <v>74174.235285599992</v>
      </c>
      <c r="L46" s="21">
        <f t="shared" si="30"/>
        <v>74174.235285599992</v>
      </c>
      <c r="M46" s="21">
        <f t="shared" si="30"/>
        <v>74174.235285599992</v>
      </c>
      <c r="N46" s="21">
        <f t="shared" si="30"/>
        <v>74174.235285599992</v>
      </c>
      <c r="O46" s="21">
        <f t="shared" si="30"/>
        <v>74174.235285599992</v>
      </c>
      <c r="P46" s="21">
        <f t="shared" si="30"/>
        <v>74174.235285599992</v>
      </c>
      <c r="Q46" s="21">
        <f t="shared" si="30"/>
        <v>74174.235285599992</v>
      </c>
      <c r="R46" s="21">
        <f t="shared" si="30"/>
        <v>74174.235285599992</v>
      </c>
      <c r="S46" s="21">
        <f t="shared" si="30"/>
        <v>74174.235285599992</v>
      </c>
      <c r="T46" s="21">
        <f t="shared" si="30"/>
        <v>74174.235285599992</v>
      </c>
      <c r="U46" s="21">
        <f t="shared" si="30"/>
        <v>74174.235285599992</v>
      </c>
      <c r="V46" s="21">
        <f t="shared" si="30"/>
        <v>74174.235285599992</v>
      </c>
      <c r="W46" s="21">
        <f t="shared" si="30"/>
        <v>74174.235285599992</v>
      </c>
      <c r="X46" s="88">
        <f>SUM(D46:W46)</f>
        <v>1483484.7057119994</v>
      </c>
      <c r="Y46" s="66">
        <f>NPV($H$2,D46:W46)</f>
        <v>1008052.0639197212</v>
      </c>
      <c r="Z46" s="38"/>
      <c r="AA46" s="36"/>
    </row>
    <row r="47" spans="2:27" x14ac:dyDescent="0.25">
      <c r="B47" s="71" t="s">
        <v>52</v>
      </c>
      <c r="C47" s="55">
        <v>0.2</v>
      </c>
      <c r="D47" s="21">
        <f>D44*$C$47</f>
        <v>296696.94114239997</v>
      </c>
      <c r="E47" s="21">
        <f>E44*$C$47</f>
        <v>296696.94114239997</v>
      </c>
      <c r="F47" s="21">
        <f t="shared" ref="F47:W47" si="31">F44*$C$47</f>
        <v>296696.94114239997</v>
      </c>
      <c r="G47" s="21">
        <f t="shared" si="31"/>
        <v>296696.94114239997</v>
      </c>
      <c r="H47" s="21">
        <f t="shared" si="31"/>
        <v>296696.94114239997</v>
      </c>
      <c r="I47" s="21">
        <f t="shared" si="31"/>
        <v>296696.94114239997</v>
      </c>
      <c r="J47" s="21">
        <f t="shared" si="31"/>
        <v>296696.94114239997</v>
      </c>
      <c r="K47" s="21">
        <f t="shared" si="31"/>
        <v>296696.94114239997</v>
      </c>
      <c r="L47" s="21">
        <f t="shared" si="31"/>
        <v>296696.94114239997</v>
      </c>
      <c r="M47" s="21">
        <f t="shared" si="31"/>
        <v>296696.94114239997</v>
      </c>
      <c r="N47" s="21">
        <f t="shared" si="31"/>
        <v>296696.94114239997</v>
      </c>
      <c r="O47" s="21">
        <f t="shared" si="31"/>
        <v>296696.94114239997</v>
      </c>
      <c r="P47" s="21">
        <f t="shared" si="31"/>
        <v>296696.94114239997</v>
      </c>
      <c r="Q47" s="21">
        <f t="shared" si="31"/>
        <v>296696.94114239997</v>
      </c>
      <c r="R47" s="21">
        <f t="shared" si="31"/>
        <v>296696.94114239997</v>
      </c>
      <c r="S47" s="21">
        <f t="shared" si="31"/>
        <v>296696.94114239997</v>
      </c>
      <c r="T47" s="21">
        <f t="shared" si="31"/>
        <v>296696.94114239997</v>
      </c>
      <c r="U47" s="21">
        <f t="shared" si="31"/>
        <v>296696.94114239997</v>
      </c>
      <c r="V47" s="21">
        <f t="shared" si="31"/>
        <v>296696.94114239997</v>
      </c>
      <c r="W47" s="21">
        <f t="shared" si="31"/>
        <v>296696.94114239997</v>
      </c>
      <c r="X47" s="88">
        <f t="shared" ref="X47:X49" si="32">SUM(D47:W47)</f>
        <v>5933938.8228479978</v>
      </c>
      <c r="Y47" s="66">
        <f t="shared" ref="Y47:Y49" si="33">NPV($H$2,D47:W47)</f>
        <v>4032208.2556788847</v>
      </c>
      <c r="Z47" s="38"/>
      <c r="AA47" s="36"/>
    </row>
    <row r="48" spans="2:27" x14ac:dyDescent="0.25">
      <c r="B48" s="71" t="s">
        <v>23</v>
      </c>
      <c r="C48" s="55">
        <v>0.05</v>
      </c>
      <c r="D48" s="21">
        <f t="shared" ref="D48:W48" si="34">(D38+D43)*$C$48</f>
        <v>14981.6906839125</v>
      </c>
      <c r="E48" s="21">
        <f t="shared" si="34"/>
        <v>14981.6906839125</v>
      </c>
      <c r="F48" s="21">
        <f t="shared" si="34"/>
        <v>14981.6906839125</v>
      </c>
      <c r="G48" s="21">
        <f t="shared" si="34"/>
        <v>14981.6906839125</v>
      </c>
      <c r="H48" s="21">
        <f t="shared" si="34"/>
        <v>14981.6906839125</v>
      </c>
      <c r="I48" s="21">
        <f t="shared" si="34"/>
        <v>14981.6906839125</v>
      </c>
      <c r="J48" s="21">
        <f t="shared" si="34"/>
        <v>14981.6906839125</v>
      </c>
      <c r="K48" s="21">
        <f t="shared" si="34"/>
        <v>14981.6906839125</v>
      </c>
      <c r="L48" s="21">
        <f t="shared" si="34"/>
        <v>14981.6906839125</v>
      </c>
      <c r="M48" s="21">
        <f t="shared" si="34"/>
        <v>14981.6906839125</v>
      </c>
      <c r="N48" s="21">
        <f t="shared" si="34"/>
        <v>14981.6906839125</v>
      </c>
      <c r="O48" s="21">
        <f t="shared" si="34"/>
        <v>14981.6906839125</v>
      </c>
      <c r="P48" s="21">
        <f t="shared" si="34"/>
        <v>14981.6906839125</v>
      </c>
      <c r="Q48" s="21">
        <f t="shared" si="34"/>
        <v>14981.6906839125</v>
      </c>
      <c r="R48" s="21">
        <f t="shared" si="34"/>
        <v>14981.6906839125</v>
      </c>
      <c r="S48" s="21">
        <f t="shared" si="34"/>
        <v>14981.6906839125</v>
      </c>
      <c r="T48" s="21">
        <f t="shared" si="34"/>
        <v>14981.6906839125</v>
      </c>
      <c r="U48" s="21">
        <f t="shared" si="34"/>
        <v>14981.6906839125</v>
      </c>
      <c r="V48" s="21">
        <f t="shared" si="34"/>
        <v>14981.6906839125</v>
      </c>
      <c r="W48" s="21">
        <f t="shared" si="34"/>
        <v>14981.6906839125</v>
      </c>
      <c r="X48" s="88">
        <f t="shared" si="32"/>
        <v>299633.81367824983</v>
      </c>
      <c r="Y48" s="66">
        <f t="shared" si="33"/>
        <v>203606.06559373299</v>
      </c>
      <c r="Z48" s="38"/>
      <c r="AA48" s="38"/>
    </row>
    <row r="49" spans="2:27" x14ac:dyDescent="0.25">
      <c r="B49" s="71" t="s">
        <v>24</v>
      </c>
      <c r="C49" s="55">
        <v>0.75</v>
      </c>
      <c r="D49" s="21">
        <f t="shared" ref="D49:W49" si="35">D44-SUM(D46:D48)</f>
        <v>1097631.8386000874</v>
      </c>
      <c r="E49" s="21">
        <f t="shared" si="35"/>
        <v>1097631.8386000874</v>
      </c>
      <c r="F49" s="21">
        <f t="shared" si="35"/>
        <v>1097631.8386000874</v>
      </c>
      <c r="G49" s="21">
        <f t="shared" si="35"/>
        <v>1097631.8386000874</v>
      </c>
      <c r="H49" s="21">
        <f t="shared" si="35"/>
        <v>1097631.8386000874</v>
      </c>
      <c r="I49" s="21">
        <f t="shared" si="35"/>
        <v>1097631.8386000874</v>
      </c>
      <c r="J49" s="21">
        <f t="shared" si="35"/>
        <v>1097631.8386000874</v>
      </c>
      <c r="K49" s="21">
        <f t="shared" si="35"/>
        <v>1097631.8386000874</v>
      </c>
      <c r="L49" s="21">
        <f t="shared" si="35"/>
        <v>1097631.8386000874</v>
      </c>
      <c r="M49" s="21">
        <f t="shared" si="35"/>
        <v>1097631.8386000874</v>
      </c>
      <c r="N49" s="21">
        <f t="shared" si="35"/>
        <v>1097631.8386000874</v>
      </c>
      <c r="O49" s="21">
        <f t="shared" si="35"/>
        <v>1097631.8386000874</v>
      </c>
      <c r="P49" s="21">
        <f t="shared" si="35"/>
        <v>1097631.8386000874</v>
      </c>
      <c r="Q49" s="21">
        <f t="shared" si="35"/>
        <v>1097631.8386000874</v>
      </c>
      <c r="R49" s="21">
        <f t="shared" si="35"/>
        <v>1097631.8386000874</v>
      </c>
      <c r="S49" s="21">
        <f t="shared" si="35"/>
        <v>1097631.8386000874</v>
      </c>
      <c r="T49" s="21">
        <f t="shared" si="35"/>
        <v>1097631.8386000874</v>
      </c>
      <c r="U49" s="21">
        <f t="shared" si="35"/>
        <v>1097631.8386000874</v>
      </c>
      <c r="V49" s="21">
        <f t="shared" si="35"/>
        <v>1097631.8386000874</v>
      </c>
      <c r="W49" s="21">
        <f t="shared" si="35"/>
        <v>1097631.8386000874</v>
      </c>
      <c r="X49" s="88">
        <f t="shared" si="32"/>
        <v>21952636.772001754</v>
      </c>
      <c r="Y49" s="66">
        <f t="shared" si="33"/>
        <v>14917174.893202087</v>
      </c>
      <c r="Z49" s="38"/>
      <c r="AA49" s="36"/>
    </row>
    <row r="50" spans="2:27" x14ac:dyDescent="0.25">
      <c r="B50" s="80" t="s">
        <v>25</v>
      </c>
      <c r="C50" s="81"/>
      <c r="D50" s="84">
        <f t="shared" ref="D50:W50" si="36">SUM(D46:D49)</f>
        <v>1483484.7057119999</v>
      </c>
      <c r="E50" s="84">
        <f t="shared" si="36"/>
        <v>1483484.7057119999</v>
      </c>
      <c r="F50" s="84">
        <f t="shared" si="36"/>
        <v>1483484.7057119999</v>
      </c>
      <c r="G50" s="84">
        <f t="shared" si="36"/>
        <v>1483484.7057119999</v>
      </c>
      <c r="H50" s="84">
        <f t="shared" si="36"/>
        <v>1483484.7057119999</v>
      </c>
      <c r="I50" s="84">
        <f t="shared" si="36"/>
        <v>1483484.7057119999</v>
      </c>
      <c r="J50" s="84">
        <f t="shared" si="36"/>
        <v>1483484.7057119999</v>
      </c>
      <c r="K50" s="84">
        <f t="shared" si="36"/>
        <v>1483484.7057119999</v>
      </c>
      <c r="L50" s="84">
        <f t="shared" si="36"/>
        <v>1483484.7057119999</v>
      </c>
      <c r="M50" s="84">
        <f t="shared" si="36"/>
        <v>1483484.7057119999</v>
      </c>
      <c r="N50" s="84">
        <f t="shared" si="36"/>
        <v>1483484.7057119999</v>
      </c>
      <c r="O50" s="84">
        <f t="shared" si="36"/>
        <v>1483484.7057119999</v>
      </c>
      <c r="P50" s="84">
        <f t="shared" si="36"/>
        <v>1483484.7057119999</v>
      </c>
      <c r="Q50" s="84">
        <f t="shared" si="36"/>
        <v>1483484.7057119999</v>
      </c>
      <c r="R50" s="84">
        <f t="shared" si="36"/>
        <v>1483484.7057119999</v>
      </c>
      <c r="S50" s="84">
        <f t="shared" si="36"/>
        <v>1483484.7057119999</v>
      </c>
      <c r="T50" s="84">
        <f t="shared" si="36"/>
        <v>1483484.7057119999</v>
      </c>
      <c r="U50" s="84">
        <f t="shared" si="36"/>
        <v>1483484.7057119999</v>
      </c>
      <c r="V50" s="84">
        <f t="shared" si="36"/>
        <v>1483484.7057119999</v>
      </c>
      <c r="W50" s="84">
        <f t="shared" si="36"/>
        <v>1483484.7057119999</v>
      </c>
      <c r="X50" s="89">
        <f>SUM(D50:W50)</f>
        <v>29669694.114239983</v>
      </c>
      <c r="Y50" s="85">
        <f>NPV($H$2,D50:W50)</f>
        <v>20161041.27839442</v>
      </c>
      <c r="Z50" s="36"/>
      <c r="AA50" s="36"/>
    </row>
    <row r="51" spans="2:27" x14ac:dyDescent="0.25">
      <c r="B51" s="100" t="s">
        <v>26</v>
      </c>
      <c r="C51" s="26"/>
      <c r="D51" s="27">
        <f t="shared" ref="D51:W51" si="37">D45</f>
        <v>2021</v>
      </c>
      <c r="E51" s="27">
        <f t="shared" si="37"/>
        <v>2022</v>
      </c>
      <c r="F51" s="27">
        <f t="shared" si="37"/>
        <v>2023</v>
      </c>
      <c r="G51" s="27">
        <f t="shared" si="37"/>
        <v>2024</v>
      </c>
      <c r="H51" s="27">
        <f t="shared" si="37"/>
        <v>2025</v>
      </c>
      <c r="I51" s="27">
        <f t="shared" si="37"/>
        <v>2026</v>
      </c>
      <c r="J51" s="27">
        <f t="shared" si="37"/>
        <v>2027</v>
      </c>
      <c r="K51" s="27">
        <f t="shared" si="37"/>
        <v>2028</v>
      </c>
      <c r="L51" s="27">
        <f t="shared" si="37"/>
        <v>2029</v>
      </c>
      <c r="M51" s="27">
        <f t="shared" si="37"/>
        <v>2030</v>
      </c>
      <c r="N51" s="27">
        <f t="shared" si="37"/>
        <v>2031</v>
      </c>
      <c r="O51" s="27">
        <f t="shared" si="37"/>
        <v>2032</v>
      </c>
      <c r="P51" s="27">
        <f t="shared" si="37"/>
        <v>2033</v>
      </c>
      <c r="Q51" s="27">
        <f t="shared" si="37"/>
        <v>2034</v>
      </c>
      <c r="R51" s="27">
        <f t="shared" si="37"/>
        <v>2035</v>
      </c>
      <c r="S51" s="27">
        <f t="shared" si="37"/>
        <v>2036</v>
      </c>
      <c r="T51" s="27">
        <f t="shared" si="37"/>
        <v>2037</v>
      </c>
      <c r="U51" s="27">
        <f t="shared" si="37"/>
        <v>2038</v>
      </c>
      <c r="V51" s="27">
        <f t="shared" si="37"/>
        <v>2039</v>
      </c>
      <c r="W51" s="27">
        <f t="shared" si="37"/>
        <v>2040</v>
      </c>
      <c r="X51" s="98" t="s">
        <v>5</v>
      </c>
      <c r="Y51" s="99" t="s">
        <v>6</v>
      </c>
      <c r="Z51" s="40"/>
      <c r="AA51" s="40"/>
    </row>
    <row r="52" spans="2:27" x14ac:dyDescent="0.25">
      <c r="B52" s="71" t="str">
        <f t="shared" ref="B52:B57" si="38">B38</f>
        <v>Salt Lake County</v>
      </c>
      <c r="C52" s="51"/>
      <c r="D52" s="49">
        <f t="shared" ref="D52:E57" si="39">D21-D38</f>
        <v>78195.242586750013</v>
      </c>
      <c r="E52" s="49">
        <f t="shared" si="39"/>
        <v>78195.242586750013</v>
      </c>
      <c r="F52" s="49">
        <f t="shared" ref="F52:W57" si="40">F21-F38</f>
        <v>78195.242586750013</v>
      </c>
      <c r="G52" s="49">
        <f t="shared" si="40"/>
        <v>78195.242586750013</v>
      </c>
      <c r="H52" s="49">
        <f t="shared" si="40"/>
        <v>78195.242586750013</v>
      </c>
      <c r="I52" s="49">
        <f t="shared" si="40"/>
        <v>78195.242586750013</v>
      </c>
      <c r="J52" s="49">
        <f t="shared" si="40"/>
        <v>78195.242586750013</v>
      </c>
      <c r="K52" s="49">
        <f t="shared" si="40"/>
        <v>78195.242586750013</v>
      </c>
      <c r="L52" s="49">
        <f t="shared" si="40"/>
        <v>78195.242586750013</v>
      </c>
      <c r="M52" s="49">
        <f t="shared" si="40"/>
        <v>78195.242586750013</v>
      </c>
      <c r="N52" s="49">
        <f t="shared" si="40"/>
        <v>78195.242586750013</v>
      </c>
      <c r="O52" s="49">
        <f t="shared" si="40"/>
        <v>78195.242586750013</v>
      </c>
      <c r="P52" s="49">
        <f t="shared" si="40"/>
        <v>78195.242586750013</v>
      </c>
      <c r="Q52" s="49">
        <f t="shared" si="40"/>
        <v>78195.242586750013</v>
      </c>
      <c r="R52" s="49">
        <f t="shared" si="40"/>
        <v>78195.242586750013</v>
      </c>
      <c r="S52" s="49">
        <f t="shared" si="40"/>
        <v>78195.242586750013</v>
      </c>
      <c r="T52" s="49">
        <f t="shared" si="40"/>
        <v>78195.242586750013</v>
      </c>
      <c r="U52" s="49">
        <f t="shared" si="40"/>
        <v>78195.242586750013</v>
      </c>
      <c r="V52" s="49">
        <f t="shared" si="40"/>
        <v>78195.242586750013</v>
      </c>
      <c r="W52" s="49">
        <f t="shared" si="40"/>
        <v>78195.242586750013</v>
      </c>
      <c r="X52" s="87">
        <f>SUM(D52:W52)</f>
        <v>1563904.851735001</v>
      </c>
      <c r="Y52" s="65">
        <f>NPV($H$2,D52:W52)</f>
        <v>1062698.8653778478</v>
      </c>
      <c r="Z52" s="38"/>
      <c r="AA52" s="36"/>
    </row>
    <row r="53" spans="2:27" x14ac:dyDescent="0.25">
      <c r="B53" s="71" t="str">
        <f t="shared" si="38"/>
        <v>Granite School District</v>
      </c>
      <c r="C53" s="51"/>
      <c r="D53" s="49">
        <f t="shared" si="39"/>
        <v>308492.97463349998</v>
      </c>
      <c r="E53" s="49">
        <f t="shared" si="39"/>
        <v>308492.97463349998</v>
      </c>
      <c r="F53" s="49">
        <f t="shared" si="40"/>
        <v>308492.97463349998</v>
      </c>
      <c r="G53" s="49">
        <f t="shared" si="40"/>
        <v>308492.97463349998</v>
      </c>
      <c r="H53" s="49">
        <f t="shared" si="40"/>
        <v>308492.97463349998</v>
      </c>
      <c r="I53" s="49">
        <f t="shared" si="40"/>
        <v>308492.97463349998</v>
      </c>
      <c r="J53" s="49">
        <f t="shared" si="40"/>
        <v>308492.97463349998</v>
      </c>
      <c r="K53" s="49">
        <f t="shared" si="40"/>
        <v>308492.97463349998</v>
      </c>
      <c r="L53" s="49">
        <f t="shared" si="40"/>
        <v>308492.97463349998</v>
      </c>
      <c r="M53" s="49">
        <f t="shared" si="40"/>
        <v>308492.97463349998</v>
      </c>
      <c r="N53" s="49">
        <f t="shared" si="40"/>
        <v>308492.97463349998</v>
      </c>
      <c r="O53" s="49">
        <f t="shared" si="40"/>
        <v>308492.97463349998</v>
      </c>
      <c r="P53" s="49">
        <f t="shared" si="40"/>
        <v>308492.97463349998</v>
      </c>
      <c r="Q53" s="49">
        <f t="shared" si="40"/>
        <v>308492.97463349998</v>
      </c>
      <c r="R53" s="49">
        <f t="shared" si="40"/>
        <v>308492.97463349998</v>
      </c>
      <c r="S53" s="49">
        <f t="shared" si="40"/>
        <v>308492.97463349998</v>
      </c>
      <c r="T53" s="49">
        <f t="shared" si="40"/>
        <v>308492.97463349998</v>
      </c>
      <c r="U53" s="49">
        <f t="shared" si="40"/>
        <v>308492.97463349998</v>
      </c>
      <c r="V53" s="49">
        <f t="shared" si="40"/>
        <v>308492.97463349998</v>
      </c>
      <c r="W53" s="49">
        <f t="shared" si="40"/>
        <v>308492.97463349998</v>
      </c>
      <c r="X53" s="87">
        <f t="shared" ref="X53:X57" si="41">SUM(D53:W53)</f>
        <v>6169859.4926699996</v>
      </c>
      <c r="Y53" s="65">
        <f t="shared" ref="Y53:Y57" si="42">NPV($H$2,D53:W53)</f>
        <v>4192520.2003991022</v>
      </c>
      <c r="Z53" s="38"/>
      <c r="AA53" s="36"/>
    </row>
    <row r="54" spans="2:27" x14ac:dyDescent="0.25">
      <c r="B54" s="71" t="str">
        <f t="shared" si="38"/>
        <v>South Salt Lake City</v>
      </c>
      <c r="C54" s="51"/>
      <c r="D54" s="49">
        <f t="shared" si="39"/>
        <v>69376.534421249991</v>
      </c>
      <c r="E54" s="49">
        <f t="shared" si="39"/>
        <v>69376.534421249991</v>
      </c>
      <c r="F54" s="49">
        <f t="shared" si="40"/>
        <v>69376.534421249991</v>
      </c>
      <c r="G54" s="49">
        <f t="shared" si="40"/>
        <v>69376.534421249991</v>
      </c>
      <c r="H54" s="49">
        <f t="shared" si="40"/>
        <v>69376.534421249991</v>
      </c>
      <c r="I54" s="49">
        <f t="shared" si="40"/>
        <v>69376.534421249991</v>
      </c>
      <c r="J54" s="49">
        <f t="shared" si="40"/>
        <v>69376.534421249991</v>
      </c>
      <c r="K54" s="49">
        <f t="shared" si="40"/>
        <v>69376.534421249991</v>
      </c>
      <c r="L54" s="49">
        <f t="shared" si="40"/>
        <v>69376.534421249991</v>
      </c>
      <c r="M54" s="49">
        <f t="shared" si="40"/>
        <v>69376.534421249991</v>
      </c>
      <c r="N54" s="49">
        <f t="shared" si="40"/>
        <v>69376.534421249991</v>
      </c>
      <c r="O54" s="49">
        <f t="shared" si="40"/>
        <v>69376.534421249991</v>
      </c>
      <c r="P54" s="49">
        <f t="shared" si="40"/>
        <v>69376.534421249991</v>
      </c>
      <c r="Q54" s="49">
        <f t="shared" si="40"/>
        <v>69376.534421249991</v>
      </c>
      <c r="R54" s="49">
        <f t="shared" si="40"/>
        <v>69376.534421249991</v>
      </c>
      <c r="S54" s="49">
        <f t="shared" si="40"/>
        <v>69376.534421249991</v>
      </c>
      <c r="T54" s="49">
        <f t="shared" si="40"/>
        <v>69376.534421249991</v>
      </c>
      <c r="U54" s="49">
        <f t="shared" si="40"/>
        <v>69376.534421249991</v>
      </c>
      <c r="V54" s="49">
        <f t="shared" si="40"/>
        <v>69376.534421249991</v>
      </c>
      <c r="W54" s="49">
        <f t="shared" si="40"/>
        <v>69376.534421249991</v>
      </c>
      <c r="X54" s="87">
        <f t="shared" si="41"/>
        <v>1387530.6884249998</v>
      </c>
      <c r="Y54" s="65">
        <f t="shared" si="42"/>
        <v>942849.74346767121</v>
      </c>
      <c r="Z54" s="38"/>
      <c r="AA54" s="36"/>
    </row>
    <row r="55" spans="2:27" x14ac:dyDescent="0.25">
      <c r="B55" s="71" t="str">
        <f t="shared" si="38"/>
        <v>South Salt Lake Valley Mosquito Abatement District</v>
      </c>
      <c r="C55" s="51"/>
      <c r="D55" s="49">
        <f t="shared" si="39"/>
        <v>566.33905649999997</v>
      </c>
      <c r="E55" s="49">
        <f t="shared" si="39"/>
        <v>566.33905649999997</v>
      </c>
      <c r="F55" s="49">
        <f t="shared" si="40"/>
        <v>566.33905649999997</v>
      </c>
      <c r="G55" s="49">
        <f t="shared" si="40"/>
        <v>566.33905649999997</v>
      </c>
      <c r="H55" s="49">
        <f t="shared" si="40"/>
        <v>566.33905649999997</v>
      </c>
      <c r="I55" s="49">
        <f t="shared" si="40"/>
        <v>566.33905649999997</v>
      </c>
      <c r="J55" s="49">
        <f t="shared" si="40"/>
        <v>566.33905649999997</v>
      </c>
      <c r="K55" s="49">
        <f t="shared" si="40"/>
        <v>566.33905649999997</v>
      </c>
      <c r="L55" s="49">
        <f t="shared" si="40"/>
        <v>566.33905649999997</v>
      </c>
      <c r="M55" s="49">
        <f t="shared" si="40"/>
        <v>566.33905649999997</v>
      </c>
      <c r="N55" s="49">
        <f t="shared" si="40"/>
        <v>566.33905649999997</v>
      </c>
      <c r="O55" s="49">
        <f t="shared" si="40"/>
        <v>566.33905649999997</v>
      </c>
      <c r="P55" s="49">
        <f t="shared" si="40"/>
        <v>566.33905649999997</v>
      </c>
      <c r="Q55" s="49">
        <f t="shared" si="40"/>
        <v>566.33905649999997</v>
      </c>
      <c r="R55" s="49">
        <f t="shared" si="40"/>
        <v>566.33905649999997</v>
      </c>
      <c r="S55" s="49">
        <f t="shared" si="40"/>
        <v>566.33905649999997</v>
      </c>
      <c r="T55" s="49">
        <f t="shared" si="40"/>
        <v>566.33905649999997</v>
      </c>
      <c r="U55" s="49">
        <f t="shared" si="40"/>
        <v>566.33905649999997</v>
      </c>
      <c r="V55" s="49">
        <f t="shared" si="40"/>
        <v>566.33905649999997</v>
      </c>
      <c r="W55" s="49">
        <f t="shared" si="40"/>
        <v>566.33905649999997</v>
      </c>
      <c r="X55" s="87">
        <f t="shared" si="41"/>
        <v>11326.781130000003</v>
      </c>
      <c r="Y55" s="65">
        <f t="shared" si="42"/>
        <v>7696.7325997360913</v>
      </c>
      <c r="Z55" s="38"/>
      <c r="AA55" s="36"/>
    </row>
    <row r="56" spans="2:27" x14ac:dyDescent="0.25">
      <c r="B56" s="71" t="str">
        <f t="shared" si="38"/>
        <v>Central Utah Water Conservancy District</v>
      </c>
      <c r="C56" s="51"/>
      <c r="D56" s="49">
        <f t="shared" si="39"/>
        <v>16181.115900000004</v>
      </c>
      <c r="E56" s="49">
        <f t="shared" si="39"/>
        <v>16181.115900000004</v>
      </c>
      <c r="F56" s="49">
        <f t="shared" si="40"/>
        <v>16181.115900000004</v>
      </c>
      <c r="G56" s="49">
        <f t="shared" si="40"/>
        <v>16181.115900000004</v>
      </c>
      <c r="H56" s="49">
        <f t="shared" si="40"/>
        <v>16181.115900000004</v>
      </c>
      <c r="I56" s="49">
        <f t="shared" si="40"/>
        <v>16181.115900000004</v>
      </c>
      <c r="J56" s="49">
        <f t="shared" si="40"/>
        <v>16181.115900000004</v>
      </c>
      <c r="K56" s="49">
        <f t="shared" si="40"/>
        <v>16181.115900000004</v>
      </c>
      <c r="L56" s="49">
        <f t="shared" si="40"/>
        <v>16181.115900000004</v>
      </c>
      <c r="M56" s="49">
        <f t="shared" si="40"/>
        <v>16181.115900000004</v>
      </c>
      <c r="N56" s="49">
        <f t="shared" si="40"/>
        <v>16181.115900000004</v>
      </c>
      <c r="O56" s="49">
        <f t="shared" si="40"/>
        <v>16181.115900000004</v>
      </c>
      <c r="P56" s="49">
        <f t="shared" si="40"/>
        <v>16181.115900000004</v>
      </c>
      <c r="Q56" s="49">
        <f t="shared" si="40"/>
        <v>16181.115900000004</v>
      </c>
      <c r="R56" s="49">
        <f t="shared" si="40"/>
        <v>16181.115900000004</v>
      </c>
      <c r="S56" s="49">
        <f t="shared" si="40"/>
        <v>16181.115900000004</v>
      </c>
      <c r="T56" s="49">
        <f t="shared" si="40"/>
        <v>16181.115900000004</v>
      </c>
      <c r="U56" s="49">
        <f t="shared" si="40"/>
        <v>16181.115900000004</v>
      </c>
      <c r="V56" s="49">
        <f t="shared" si="40"/>
        <v>16181.115900000004</v>
      </c>
      <c r="W56" s="49">
        <f t="shared" si="40"/>
        <v>16181.115900000004</v>
      </c>
      <c r="X56" s="87">
        <f t="shared" si="41"/>
        <v>323622.31799999997</v>
      </c>
      <c r="Y56" s="65">
        <f t="shared" si="42"/>
        <v>219906.6457067455</v>
      </c>
      <c r="Z56" s="38"/>
      <c r="AA56" s="36"/>
    </row>
    <row r="57" spans="2:27" x14ac:dyDescent="0.25">
      <c r="B57" s="71" t="str">
        <f t="shared" si="38"/>
        <v>Salt Lake County Library</v>
      </c>
      <c r="C57" s="51"/>
      <c r="D57" s="49">
        <f t="shared" si="39"/>
        <v>21682.695306000001</v>
      </c>
      <c r="E57" s="49">
        <f t="shared" si="39"/>
        <v>21682.695306000001</v>
      </c>
      <c r="F57" s="49">
        <f t="shared" si="40"/>
        <v>21682.695306000001</v>
      </c>
      <c r="G57" s="49">
        <f t="shared" si="40"/>
        <v>21682.695306000001</v>
      </c>
      <c r="H57" s="49">
        <f t="shared" si="40"/>
        <v>21682.695306000001</v>
      </c>
      <c r="I57" s="49">
        <f t="shared" si="40"/>
        <v>21682.695306000001</v>
      </c>
      <c r="J57" s="49">
        <f t="shared" si="40"/>
        <v>21682.695306000001</v>
      </c>
      <c r="K57" s="49">
        <f t="shared" si="40"/>
        <v>21682.695306000001</v>
      </c>
      <c r="L57" s="49">
        <f t="shared" si="40"/>
        <v>21682.695306000001</v>
      </c>
      <c r="M57" s="49">
        <f t="shared" si="40"/>
        <v>21682.695306000001</v>
      </c>
      <c r="N57" s="49">
        <f t="shared" si="40"/>
        <v>21682.695306000001</v>
      </c>
      <c r="O57" s="49">
        <f t="shared" si="40"/>
        <v>21682.695306000001</v>
      </c>
      <c r="P57" s="49">
        <f t="shared" si="40"/>
        <v>21682.695306000001</v>
      </c>
      <c r="Q57" s="49">
        <f t="shared" si="40"/>
        <v>21682.695306000001</v>
      </c>
      <c r="R57" s="49">
        <f t="shared" si="40"/>
        <v>21682.695306000001</v>
      </c>
      <c r="S57" s="49">
        <f t="shared" si="40"/>
        <v>21682.695306000001</v>
      </c>
      <c r="T57" s="49">
        <f t="shared" si="40"/>
        <v>21682.695306000001</v>
      </c>
      <c r="U57" s="49">
        <f t="shared" si="40"/>
        <v>21682.695306000001</v>
      </c>
      <c r="V57" s="49">
        <f t="shared" si="40"/>
        <v>21682.695306000001</v>
      </c>
      <c r="W57" s="49">
        <f t="shared" si="40"/>
        <v>21682.695306000001</v>
      </c>
      <c r="X57" s="87">
        <f t="shared" si="41"/>
        <v>433653.90612000012</v>
      </c>
      <c r="Y57" s="65">
        <f t="shared" si="42"/>
        <v>294674.90524703887</v>
      </c>
      <c r="Z57" s="38"/>
      <c r="AA57" s="36"/>
    </row>
    <row r="58" spans="2:27" x14ac:dyDescent="0.25">
      <c r="B58" s="80" t="s">
        <v>27</v>
      </c>
      <c r="C58" s="81"/>
      <c r="D58" s="86">
        <f t="shared" ref="D58:Y58" si="43">SUM(D52:D57)</f>
        <v>494494.90190400003</v>
      </c>
      <c r="E58" s="86">
        <f t="shared" si="43"/>
        <v>494494.90190400003</v>
      </c>
      <c r="F58" s="86">
        <f t="shared" si="43"/>
        <v>494494.90190400003</v>
      </c>
      <c r="G58" s="86">
        <f t="shared" si="43"/>
        <v>494494.90190400003</v>
      </c>
      <c r="H58" s="86">
        <f t="shared" si="43"/>
        <v>494494.90190400003</v>
      </c>
      <c r="I58" s="86">
        <f t="shared" si="43"/>
        <v>494494.90190400003</v>
      </c>
      <c r="J58" s="86">
        <f t="shared" si="43"/>
        <v>494494.90190400003</v>
      </c>
      <c r="K58" s="86">
        <f t="shared" si="43"/>
        <v>494494.90190400003</v>
      </c>
      <c r="L58" s="86">
        <f t="shared" si="43"/>
        <v>494494.90190400003</v>
      </c>
      <c r="M58" s="86">
        <f t="shared" si="43"/>
        <v>494494.90190400003</v>
      </c>
      <c r="N58" s="86">
        <f t="shared" si="43"/>
        <v>494494.90190400003</v>
      </c>
      <c r="O58" s="86">
        <f t="shared" si="43"/>
        <v>494494.90190400003</v>
      </c>
      <c r="P58" s="86">
        <f t="shared" si="43"/>
        <v>494494.90190400003</v>
      </c>
      <c r="Q58" s="86">
        <f t="shared" si="43"/>
        <v>494494.90190400003</v>
      </c>
      <c r="R58" s="86">
        <f t="shared" si="43"/>
        <v>494494.90190400003</v>
      </c>
      <c r="S58" s="86">
        <f t="shared" si="43"/>
        <v>494494.90190400003</v>
      </c>
      <c r="T58" s="86">
        <f t="shared" si="43"/>
        <v>494494.90190400003</v>
      </c>
      <c r="U58" s="86">
        <f t="shared" si="43"/>
        <v>494494.90190400003</v>
      </c>
      <c r="V58" s="86">
        <f t="shared" si="43"/>
        <v>494494.90190400003</v>
      </c>
      <c r="W58" s="86">
        <f t="shared" si="43"/>
        <v>494494.90190400003</v>
      </c>
      <c r="X58" s="79">
        <f t="shared" si="43"/>
        <v>9889898.0380799994</v>
      </c>
      <c r="Y58" s="83">
        <f t="shared" si="43"/>
        <v>6720347.0927981418</v>
      </c>
      <c r="Z58" s="38"/>
      <c r="AA58" s="36"/>
    </row>
  </sheetData>
  <mergeCells count="2">
    <mergeCell ref="B5:B6"/>
    <mergeCell ref="X12:Y19"/>
  </mergeCells>
  <conditionalFormatting sqref="D27:Y27 D38:AA44 D46:AA50 D52:AA58 D13:W19">
    <cfRule type="cellIs" dxfId="1" priority="2" operator="greaterThan">
      <formula>0</formula>
    </cfRule>
  </conditionalFormatting>
  <conditionalFormatting sqref="D9:W11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1E04D-DADA-496B-B514-655DD4A46C7F}">
  <dimension ref="A2:K34"/>
  <sheetViews>
    <sheetView zoomScale="76" workbookViewId="0">
      <selection activeCell="B20" sqref="B20"/>
    </sheetView>
  </sheetViews>
  <sheetFormatPr defaultRowHeight="15" x14ac:dyDescent="0.25"/>
  <cols>
    <col min="1" max="1" width="15.28515625" customWidth="1"/>
    <col min="2" max="2" width="13.42578125" bestFit="1" customWidth="1"/>
    <col min="5" max="5" width="10.85546875" bestFit="1" customWidth="1"/>
    <col min="8" max="8" width="12.42578125" bestFit="1" customWidth="1"/>
    <col min="11" max="11" width="10.85546875" bestFit="1" customWidth="1"/>
  </cols>
  <sheetData>
    <row r="2" spans="1:3" x14ac:dyDescent="0.25">
      <c r="A2" s="133" t="s">
        <v>55</v>
      </c>
      <c r="B2" s="134"/>
    </row>
    <row r="3" spans="1:3" x14ac:dyDescent="0.25">
      <c r="A3" s="116"/>
      <c r="B3" s="116"/>
      <c r="C3" s="115"/>
    </row>
    <row r="4" spans="1:3" x14ac:dyDescent="0.25">
      <c r="A4" s="119" t="s">
        <v>28</v>
      </c>
      <c r="B4" s="120"/>
    </row>
    <row r="5" spans="1:3" x14ac:dyDescent="0.25">
      <c r="A5" s="113" t="s">
        <v>57</v>
      </c>
      <c r="B5" s="117">
        <v>151538</v>
      </c>
    </row>
    <row r="6" spans="1:3" x14ac:dyDescent="0.25">
      <c r="A6" s="113" t="s">
        <v>58</v>
      </c>
      <c r="B6" s="117">
        <v>222</v>
      </c>
    </row>
    <row r="7" spans="1:3" x14ac:dyDescent="0.25">
      <c r="A7" s="114" t="s">
        <v>59</v>
      </c>
      <c r="B7" s="118">
        <v>13600</v>
      </c>
    </row>
    <row r="8" spans="1:3" ht="6.4" customHeight="1" x14ac:dyDescent="0.25">
      <c r="A8" s="115"/>
      <c r="B8" s="115"/>
    </row>
    <row r="9" spans="1:3" x14ac:dyDescent="0.25">
      <c r="A9" s="119" t="s">
        <v>29</v>
      </c>
      <c r="B9" s="120"/>
    </row>
    <row r="10" spans="1:3" x14ac:dyDescent="0.25">
      <c r="A10" s="113" t="s">
        <v>57</v>
      </c>
      <c r="B10" s="117">
        <v>151538</v>
      </c>
    </row>
    <row r="11" spans="1:3" x14ac:dyDescent="0.25">
      <c r="A11" s="113" t="s">
        <v>59</v>
      </c>
      <c r="B11" s="117">
        <v>45000</v>
      </c>
    </row>
    <row r="12" spans="1:3" x14ac:dyDescent="0.25">
      <c r="A12" s="113" t="s">
        <v>60</v>
      </c>
      <c r="B12" s="117">
        <v>130</v>
      </c>
    </row>
    <row r="13" spans="1:3" x14ac:dyDescent="0.25">
      <c r="A13" s="114" t="s">
        <v>58</v>
      </c>
      <c r="B13" s="118">
        <v>253</v>
      </c>
    </row>
    <row r="14" spans="1:3" x14ac:dyDescent="0.25">
      <c r="A14" s="115"/>
      <c r="B14" s="115"/>
    </row>
    <row r="15" spans="1:3" ht="17.25" x14ac:dyDescent="0.25">
      <c r="A15" s="121" t="s">
        <v>61</v>
      </c>
      <c r="B15" s="122"/>
    </row>
    <row r="16" spans="1:3" x14ac:dyDescent="0.25">
      <c r="A16" s="113" t="s">
        <v>30</v>
      </c>
      <c r="B16" s="123">
        <v>255</v>
      </c>
    </row>
    <row r="17" spans="1:11" x14ac:dyDescent="0.25">
      <c r="A17" s="113" t="s">
        <v>54</v>
      </c>
      <c r="B17" s="123">
        <v>125521</v>
      </c>
    </row>
    <row r="18" spans="1:11" x14ac:dyDescent="0.25">
      <c r="A18" s="113" t="s">
        <v>63</v>
      </c>
      <c r="B18" s="123">
        <v>200</v>
      </c>
    </row>
    <row r="19" spans="1:11" x14ac:dyDescent="0.25">
      <c r="A19" s="114" t="s">
        <v>56</v>
      </c>
      <c r="B19" s="124">
        <v>155754</v>
      </c>
    </row>
    <row r="21" spans="1:11" x14ac:dyDescent="0.25">
      <c r="A21" t="s">
        <v>33</v>
      </c>
      <c r="D21" t="s">
        <v>34</v>
      </c>
      <c r="G21" t="s">
        <v>35</v>
      </c>
    </row>
    <row r="22" spans="1:11" x14ac:dyDescent="0.25">
      <c r="A22" t="s">
        <v>31</v>
      </c>
      <c r="B22" s="42">
        <f>B5*B16</f>
        <v>38642190</v>
      </c>
      <c r="D22" t="s">
        <v>31</v>
      </c>
      <c r="E22" s="42">
        <f>B7*B18</f>
        <v>2720000</v>
      </c>
      <c r="G22" t="s">
        <v>31</v>
      </c>
      <c r="H22" s="42">
        <f>B6*B19</f>
        <v>34577388</v>
      </c>
    </row>
    <row r="23" spans="1:11" x14ac:dyDescent="0.25">
      <c r="A23" t="s">
        <v>32</v>
      </c>
      <c r="B23" s="43">
        <f>B22*0.15</f>
        <v>5796328.5</v>
      </c>
      <c r="D23" t="s">
        <v>32</v>
      </c>
      <c r="E23" s="43">
        <f>E22*0.15</f>
        <v>408000</v>
      </c>
      <c r="G23" t="s">
        <v>36</v>
      </c>
      <c r="H23" s="43">
        <f>-H22*0.45</f>
        <v>-15559824.6</v>
      </c>
    </row>
    <row r="24" spans="1:11" x14ac:dyDescent="0.25">
      <c r="A24" t="s">
        <v>27</v>
      </c>
      <c r="B24" s="43">
        <f>B22+B23</f>
        <v>44438518.5</v>
      </c>
      <c r="D24" t="s">
        <v>27</v>
      </c>
      <c r="E24" s="43">
        <f>E22+E23</f>
        <v>3128000</v>
      </c>
      <c r="G24" t="s">
        <v>27</v>
      </c>
      <c r="H24" s="43">
        <f>H22+H23</f>
        <v>19017563.399999999</v>
      </c>
    </row>
    <row r="27" spans="1:11" x14ac:dyDescent="0.25">
      <c r="A27" t="s">
        <v>37</v>
      </c>
      <c r="D27" t="s">
        <v>38</v>
      </c>
      <c r="G27" t="s">
        <v>39</v>
      </c>
      <c r="J27" t="s">
        <v>40</v>
      </c>
    </row>
    <row r="28" spans="1:11" x14ac:dyDescent="0.25">
      <c r="A28" t="s">
        <v>31</v>
      </c>
      <c r="B28" s="42">
        <f>B10*B16</f>
        <v>38642190</v>
      </c>
      <c r="D28" t="s">
        <v>31</v>
      </c>
      <c r="E28" s="42">
        <f>B11*B18</f>
        <v>9000000</v>
      </c>
      <c r="G28" t="s">
        <v>31</v>
      </c>
      <c r="H28" s="42">
        <f>B13*B19</f>
        <v>39405762</v>
      </c>
      <c r="J28" t="s">
        <v>31</v>
      </c>
      <c r="K28" s="42">
        <f>B12*B17</f>
        <v>16317730</v>
      </c>
    </row>
    <row r="29" spans="1:11" x14ac:dyDescent="0.25">
      <c r="A29" t="s">
        <v>32</v>
      </c>
      <c r="B29" s="43">
        <f>B28*0.15</f>
        <v>5796328.5</v>
      </c>
      <c r="D29" t="s">
        <v>32</v>
      </c>
      <c r="E29" s="43">
        <f>E28*0.15</f>
        <v>1350000</v>
      </c>
      <c r="G29" t="s">
        <v>36</v>
      </c>
      <c r="H29" s="43">
        <f>-H28*0.45</f>
        <v>-17732592.900000002</v>
      </c>
      <c r="J29" t="s">
        <v>32</v>
      </c>
      <c r="K29" s="43">
        <f>K28*0.15</f>
        <v>2447659.5</v>
      </c>
    </row>
    <row r="30" spans="1:11" x14ac:dyDescent="0.25">
      <c r="A30" t="s">
        <v>27</v>
      </c>
      <c r="B30" s="43">
        <f>B28+B29</f>
        <v>44438518.5</v>
      </c>
      <c r="D30" t="s">
        <v>27</v>
      </c>
      <c r="E30" s="43">
        <f>E28+E29</f>
        <v>10350000</v>
      </c>
      <c r="G30" t="s">
        <v>27</v>
      </c>
      <c r="H30" s="43">
        <f>H28+H29</f>
        <v>21673169.099999998</v>
      </c>
      <c r="J30" t="s">
        <v>27</v>
      </c>
      <c r="K30" s="43">
        <f>K28+K29</f>
        <v>18765389.5</v>
      </c>
    </row>
    <row r="34" spans="1:1" x14ac:dyDescent="0.25">
      <c r="A34" t="s">
        <v>62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Phase I</vt:lpstr>
      <vt:lpstr>Phase II</vt:lpstr>
      <vt:lpstr>Combined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Sant</dc:creator>
  <cp:lastModifiedBy>rscon</cp:lastModifiedBy>
  <dcterms:created xsi:type="dcterms:W3CDTF">2018-10-29T17:14:47Z</dcterms:created>
  <dcterms:modified xsi:type="dcterms:W3CDTF">2020-06-23T16:56:29Z</dcterms:modified>
</cp:coreProperties>
</file>