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Volumes/jflygare/Inland Port/Budget/FY 2021/"/>
    </mc:Choice>
  </mc:AlternateContent>
  <xr:revisionPtr revIDLastSave="0" documentId="8_{7190349E-BD81-5043-A8D9-BC5FD8E1B214}" xr6:coauthVersionLast="36" xr6:coauthVersionMax="36" xr10:uidLastSave="{00000000-0000-0000-0000-000000000000}"/>
  <bookViews>
    <workbookView xWindow="-380" yWindow="460" windowWidth="27640" windowHeight="16120" activeTab="3" xr2:uid="{8743CDB0-F603-1E44-A902-31CD30E53949}"/>
  </bookViews>
  <sheets>
    <sheet name="Amended 2020" sheetId="1" r:id="rId1"/>
    <sheet name="FY20 State Form" sheetId="2" r:id="rId2"/>
    <sheet name="Proposed 2021" sheetId="3" r:id="rId3"/>
    <sheet name="FY21 State Form" sheetId="4" r:id="rId4"/>
  </sheets>
  <externalReferences>
    <externalReference r:id="rId5"/>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3" l="1"/>
  <c r="D46" i="3"/>
  <c r="F72" i="4" l="1"/>
  <c r="D68" i="4"/>
  <c r="D67" i="4"/>
  <c r="D66" i="4"/>
  <c r="D65" i="4"/>
  <c r="D64" i="4"/>
  <c r="E59" i="4"/>
  <c r="D59" i="4"/>
  <c r="F58" i="4"/>
  <c r="E58" i="4"/>
  <c r="D58" i="4"/>
  <c r="F56" i="4"/>
  <c r="E56" i="4"/>
  <c r="D56" i="4"/>
  <c r="F55" i="4"/>
  <c r="E55" i="4"/>
  <c r="F54" i="4"/>
  <c r="E54" i="4"/>
  <c r="D54" i="4"/>
  <c r="F53" i="4"/>
  <c r="E53" i="4"/>
  <c r="D53" i="4"/>
  <c r="F37" i="4"/>
  <c r="E37" i="4"/>
  <c r="D37" i="4"/>
  <c r="E26" i="4"/>
  <c r="D26" i="4"/>
  <c r="E18" i="4"/>
  <c r="D18" i="4"/>
  <c r="F17" i="4"/>
  <c r="E17" i="4"/>
  <c r="D17" i="4"/>
  <c r="F16" i="4"/>
  <c r="E16" i="4"/>
  <c r="D16" i="4"/>
  <c r="D86" i="3"/>
  <c r="C86" i="3"/>
  <c r="B86" i="3"/>
  <c r="B80" i="3"/>
  <c r="D77" i="3"/>
  <c r="C77" i="3"/>
  <c r="D76" i="3"/>
  <c r="D80" i="3" s="1"/>
  <c r="F68" i="4" s="1"/>
  <c r="C76" i="3"/>
  <c r="C80" i="3" s="1"/>
  <c r="E68" i="4" s="1"/>
  <c r="D72" i="3"/>
  <c r="F69" i="4" s="1"/>
  <c r="B72" i="3"/>
  <c r="D70" i="3"/>
  <c r="C70" i="3"/>
  <c r="C72" i="3" s="1"/>
  <c r="E69" i="4" s="1"/>
  <c r="D64" i="3"/>
  <c r="F59" i="4" s="1"/>
  <c r="C64" i="3"/>
  <c r="B64" i="3"/>
  <c r="D53" i="3"/>
  <c r="F57" i="4" s="1"/>
  <c r="C53" i="3"/>
  <c r="C66" i="3" s="1"/>
  <c r="B53" i="3"/>
  <c r="D57" i="4" s="1"/>
  <c r="D47" i="3"/>
  <c r="C47" i="3"/>
  <c r="B47" i="3"/>
  <c r="B66" i="3" s="1"/>
  <c r="D26" i="3"/>
  <c r="C26" i="3"/>
  <c r="B26" i="3"/>
  <c r="D22" i="3"/>
  <c r="C22" i="3"/>
  <c r="D20" i="3"/>
  <c r="C20" i="3"/>
  <c r="B20" i="3"/>
  <c r="F22" i="4"/>
  <c r="C16" i="3"/>
  <c r="E22" i="4" s="1"/>
  <c r="B16" i="3"/>
  <c r="B29" i="3" s="1"/>
  <c r="D13" i="3"/>
  <c r="D29" i="3" s="1"/>
  <c r="B13" i="3"/>
  <c r="B22" i="3" s="1"/>
  <c r="D11" i="3"/>
  <c r="C11" i="3"/>
  <c r="C13" i="3" s="1"/>
  <c r="C29" i="3" s="1"/>
  <c r="D10" i="3"/>
  <c r="D9" i="3"/>
  <c r="F72" i="2"/>
  <c r="D68" i="2"/>
  <c r="D67" i="2"/>
  <c r="D66" i="2"/>
  <c r="D65" i="2"/>
  <c r="D64" i="2"/>
  <c r="F58" i="2"/>
  <c r="E58" i="2"/>
  <c r="D58" i="2"/>
  <c r="F56" i="2"/>
  <c r="E56" i="2"/>
  <c r="D56" i="2"/>
  <c r="F55" i="2"/>
  <c r="F54" i="2"/>
  <c r="D54" i="2"/>
  <c r="F53" i="2"/>
  <c r="D53" i="2"/>
  <c r="F37" i="2"/>
  <c r="E37" i="2"/>
  <c r="D37" i="2"/>
  <c r="E26" i="2"/>
  <c r="D26" i="2"/>
  <c r="F22" i="2"/>
  <c r="E22" i="2"/>
  <c r="E18" i="2"/>
  <c r="D18" i="2"/>
  <c r="F17" i="2"/>
  <c r="E17" i="2"/>
  <c r="D17" i="2"/>
  <c r="F16" i="2"/>
  <c r="E16" i="2"/>
  <c r="E39" i="2" s="1"/>
  <c r="D16" i="2"/>
  <c r="E85" i="1"/>
  <c r="D85" i="1"/>
  <c r="C85" i="1"/>
  <c r="B85" i="1"/>
  <c r="C79" i="1"/>
  <c r="B79" i="1"/>
  <c r="E76" i="1"/>
  <c r="D76" i="1"/>
  <c r="D79" i="1" s="1"/>
  <c r="E68" i="2" s="1"/>
  <c r="E75" i="1"/>
  <c r="E79" i="1" s="1"/>
  <c r="F68" i="2" s="1"/>
  <c r="D75" i="1"/>
  <c r="C71" i="1"/>
  <c r="B71" i="1"/>
  <c r="D69" i="1"/>
  <c r="D71" i="1" s="1"/>
  <c r="E69" i="2" s="1"/>
  <c r="E63" i="1"/>
  <c r="F59" i="2" s="1"/>
  <c r="C63" i="1"/>
  <c r="C65" i="1" s="1"/>
  <c r="B63" i="1"/>
  <c r="D59" i="2" s="1"/>
  <c r="D62" i="1"/>
  <c r="D61" i="1"/>
  <c r="D60" i="1"/>
  <c r="D59" i="1"/>
  <c r="D58" i="1"/>
  <c r="D63" i="1" s="1"/>
  <c r="E53" i="1"/>
  <c r="F57" i="2" s="1"/>
  <c r="C53" i="1"/>
  <c r="B53" i="1"/>
  <c r="D57" i="2" s="1"/>
  <c r="D52" i="1"/>
  <c r="D50" i="1"/>
  <c r="D53" i="1" s="1"/>
  <c r="E57" i="2" s="1"/>
  <c r="E47" i="1"/>
  <c r="C47" i="1"/>
  <c r="B47" i="1"/>
  <c r="D46" i="1"/>
  <c r="D45" i="1"/>
  <c r="D39" i="1"/>
  <c r="D38" i="1"/>
  <c r="E55" i="2" s="1"/>
  <c r="D37" i="1"/>
  <c r="E54" i="2" s="1"/>
  <c r="D36" i="1"/>
  <c r="E53" i="2" s="1"/>
  <c r="E26" i="1"/>
  <c r="D26" i="1"/>
  <c r="C26" i="1"/>
  <c r="B26" i="1"/>
  <c r="E20" i="1"/>
  <c r="D20" i="1"/>
  <c r="C20" i="1"/>
  <c r="B20" i="1"/>
  <c r="E16" i="1"/>
  <c r="E22" i="1" s="1"/>
  <c r="D16" i="1"/>
  <c r="D22" i="1" s="1"/>
  <c r="C16" i="1"/>
  <c r="B16" i="1"/>
  <c r="D22" i="2" s="1"/>
  <c r="B13" i="1"/>
  <c r="B29" i="1" s="1"/>
  <c r="E11" i="1"/>
  <c r="E13" i="1" s="1"/>
  <c r="E29" i="1" s="1"/>
  <c r="D11" i="1"/>
  <c r="D13" i="1" s="1"/>
  <c r="D29" i="1" s="1"/>
  <c r="C8" i="1"/>
  <c r="C22" i="1" s="1"/>
  <c r="F39" i="2" l="1"/>
  <c r="E59" i="2"/>
  <c r="E39" i="4"/>
  <c r="C87" i="1"/>
  <c r="C89" i="1" s="1"/>
  <c r="B88" i="3"/>
  <c r="D78" i="4" s="1"/>
  <c r="D80" i="4" s="1"/>
  <c r="D39" i="4"/>
  <c r="E87" i="1"/>
  <c r="F78" i="2" s="1"/>
  <c r="F80" i="2" s="1"/>
  <c r="D39" i="2"/>
  <c r="C88" i="3"/>
  <c r="E78" i="4" s="1"/>
  <c r="F39" i="4"/>
  <c r="B22" i="1"/>
  <c r="E65" i="1"/>
  <c r="B65" i="1"/>
  <c r="D22" i="4"/>
  <c r="D47" i="1"/>
  <c r="D65" i="1" s="1"/>
  <c r="E57" i="4"/>
  <c r="E80" i="4" s="1"/>
  <c r="C13" i="1"/>
  <c r="C29" i="1" s="1"/>
  <c r="E69" i="1"/>
  <c r="E71" i="1" s="1"/>
  <c r="F69" i="2" s="1"/>
  <c r="D66" i="3"/>
  <c r="D88" i="3" s="1"/>
  <c r="F78" i="4" s="1"/>
  <c r="F80" i="4" s="1"/>
  <c r="D89" i="1" l="1"/>
  <c r="D87" i="1"/>
  <c r="E78" i="2" s="1"/>
  <c r="E80" i="2" s="1"/>
  <c r="B87" i="1"/>
  <c r="D78" i="2" s="1"/>
  <c r="D80" i="2" s="1"/>
  <c r="E89" i="1"/>
  <c r="D90" i="3"/>
  <c r="B90" i="3"/>
  <c r="C90" i="3"/>
  <c r="B89" i="1" l="1"/>
</calcChain>
</file>

<file path=xl/sharedStrings.xml><?xml version="1.0" encoding="utf-8"?>
<sst xmlns="http://schemas.openxmlformats.org/spreadsheetml/2006/main" count="314" uniqueCount="138">
  <si>
    <t>Utah Inland Port Authority</t>
  </si>
  <si>
    <t>Amended Budget for Fiscal Year 2020</t>
  </si>
  <si>
    <t>Revenue</t>
  </si>
  <si>
    <t>yellow cells auto populate to State form</t>
  </si>
  <si>
    <t>FY 2019 Acutal Budget</t>
  </si>
  <si>
    <t>FY 2020 Adopted Budget - June, 2019</t>
  </si>
  <si>
    <t>FY 2020 YTD Budget - June 15, 2020, 2020</t>
  </si>
  <si>
    <t xml:space="preserve">FY 2020 Amended Budget - June 2020 </t>
  </si>
  <si>
    <t>Property Tax Differential</t>
  </si>
  <si>
    <t>Operating Revenue</t>
  </si>
  <si>
    <t>Development Activity</t>
  </si>
  <si>
    <t>Housing Affordability</t>
  </si>
  <si>
    <t>Tax payment</t>
  </si>
  <si>
    <t>Sales and Use Tax (point of sale)</t>
  </si>
  <si>
    <t>Total Taxes</t>
  </si>
  <si>
    <t>Legislative Appropriation</t>
  </si>
  <si>
    <t>Total Appropriation</t>
  </si>
  <si>
    <t>Carry Forward</t>
  </si>
  <si>
    <t>Miscellaneous Earning (Interest)</t>
  </si>
  <si>
    <t>Total Other funding</t>
  </si>
  <si>
    <t>Total Operating Revenue</t>
  </si>
  <si>
    <t xml:space="preserve">Contributions and Transfer </t>
  </si>
  <si>
    <t xml:space="preserve">Development Fund </t>
  </si>
  <si>
    <t>Total Fund balance</t>
  </si>
  <si>
    <t>Total Revenue</t>
  </si>
  <si>
    <t>Expenditures</t>
  </si>
  <si>
    <t>Operating Expenses</t>
  </si>
  <si>
    <t>Administrative overhead, legal</t>
  </si>
  <si>
    <t>Personnel</t>
  </si>
  <si>
    <t>Travel</t>
  </si>
  <si>
    <t>Lease</t>
  </si>
  <si>
    <t>Parking/maintenance</t>
  </si>
  <si>
    <t>Legal</t>
  </si>
  <si>
    <t>Litigation</t>
  </si>
  <si>
    <t>Audit</t>
  </si>
  <si>
    <t>Liability Insurance</t>
  </si>
  <si>
    <t>Motor Pool</t>
  </si>
  <si>
    <t>Employee Development</t>
  </si>
  <si>
    <t>Reception &amp; Meeting</t>
  </si>
  <si>
    <t>Total Administrative costs</t>
  </si>
  <si>
    <t>Office Suplies</t>
  </si>
  <si>
    <t>Supplies</t>
  </si>
  <si>
    <t>Furniture &amp; equipment</t>
  </si>
  <si>
    <t>Technology</t>
  </si>
  <si>
    <t>Total office supplies</t>
  </si>
  <si>
    <t>Consulting Fees and Professional Services</t>
  </si>
  <si>
    <t>Interim Director</t>
  </si>
  <si>
    <t>Executive Search</t>
  </si>
  <si>
    <t>Business Plan</t>
  </si>
  <si>
    <t>Community Engagement</t>
  </si>
  <si>
    <t>CRM development/license</t>
  </si>
  <si>
    <t>Technical Assistance</t>
  </si>
  <si>
    <t>Marketing &amp; Communications</t>
  </si>
  <si>
    <t>Total Consulting &amp; Professional Services</t>
  </si>
  <si>
    <t>Total Operating Expenses</t>
  </si>
  <si>
    <t>Development Activiites</t>
  </si>
  <si>
    <t>Development Fund (unexpended)</t>
  </si>
  <si>
    <t>Site Improvements/Infrastructure</t>
  </si>
  <si>
    <t>Total Development Activities</t>
  </si>
  <si>
    <t>Tax Differential Payments</t>
  </si>
  <si>
    <t>Housing Afforadability Fund</t>
  </si>
  <si>
    <t>Taxing Entity Services Fund</t>
  </si>
  <si>
    <t>New Property Growth Fund</t>
  </si>
  <si>
    <t>Sustainability Initiatives</t>
  </si>
  <si>
    <t>Total Tax Differential Payments</t>
  </si>
  <si>
    <t>Debt Services</t>
  </si>
  <si>
    <t>UDOT Loan</t>
  </si>
  <si>
    <t>Bond Debt Service</t>
  </si>
  <si>
    <t>Total Debt Services</t>
  </si>
  <si>
    <t>Total Carry Forward Balance</t>
  </si>
  <si>
    <t>Total Expenditures</t>
  </si>
  <si>
    <t>Adopted Budget Form for:</t>
  </si>
  <si>
    <t>Name:  Utah Inland Port Authority</t>
  </si>
  <si>
    <t xml:space="preserve">Fiscal Year Ended:  </t>
  </si>
  <si>
    <t xml:space="preserve">Basic Form Instructions </t>
  </si>
  <si>
    <t xml:space="preserve">
1.	As required by Utah statutes, budget forms submitted must present a balanced budget, meaning budgeted expenditures must equal budgeted revenues. 
2.	If prior year surplus amounts are to be appropriated in this budget, the amount is to be presented as a source of revenue in the budget.  Also, any budgeted increase in a fund balance must be presented as an expenditure within the appropriate budget. 
3.	A copy of the final budget should be sent to the State Auditor's Office within 30 days of adoption.  
4.	Please report amounts rounded to the nearest dollar.  
5.	Some items may not apply to your entity. </t>
  </si>
  <si>
    <t xml:space="preserve">
6.	If you have questions about the form, call Jeremy Walker at (801) 538-1040, or send an email to jeremywalker@utah.gov.  
7.	Upload completed budgets to reporting.auditor.utah.gov.  Choose Option 1 (Upload a budget, financial statement, impact fee, or other document), and log-in or register.  Choose Option 1 again and follow the instructions.  If you have any questions related to the uploading of your document, please contact our office at 801-538-1025 or stateauditor@utah.gov.</t>
  </si>
  <si>
    <r>
      <rPr>
        <b/>
        <sz val="10"/>
        <rFont val="Arial"/>
        <family val="2"/>
      </rPr>
      <t>Definitions</t>
    </r>
    <r>
      <rPr>
        <sz val="10"/>
        <rFont val="Arial"/>
        <family val="2"/>
      </rPr>
      <t xml:space="preserve">: </t>
    </r>
    <r>
      <rPr>
        <i/>
        <sz val="10"/>
        <rFont val="Arial"/>
        <family val="2"/>
      </rPr>
      <t>Current Budget Year</t>
    </r>
    <r>
      <rPr>
        <sz val="10"/>
        <rFont val="Arial"/>
        <family val="2"/>
      </rPr>
      <t>: The budget year in which the Utah Inland Port Authority is currently operating.</t>
    </r>
    <r>
      <rPr>
        <i/>
        <sz val="10"/>
        <rFont val="Arial"/>
        <family val="2"/>
      </rPr>
      <t xml:space="preserve"> Ensuing Budget Year</t>
    </r>
    <r>
      <rPr>
        <sz val="10"/>
        <rFont val="Arial"/>
        <family val="2"/>
      </rPr>
      <t>: The next upcoming budget year, also known as the "incoming" budget year.</t>
    </r>
  </si>
  <si>
    <t>Part I</t>
  </si>
  <si>
    <t>General Fund Revenues</t>
  </si>
  <si>
    <t>Ensuing Year</t>
  </si>
  <si>
    <t>Prior Year</t>
  </si>
  <si>
    <t>Current Year</t>
  </si>
  <si>
    <t>Approved Budget</t>
  </si>
  <si>
    <t>Source of Revenue</t>
  </si>
  <si>
    <t>Actual Revenue</t>
  </si>
  <si>
    <t>Estimate</t>
  </si>
  <si>
    <t>Appropriation</t>
  </si>
  <si>
    <t>(a)</t>
  </si>
  <si>
    <t>(b)</t>
  </si>
  <si>
    <t>(c)</t>
  </si>
  <si>
    <t>(d)</t>
  </si>
  <si>
    <t>Taxes</t>
  </si>
  <si>
    <t>Property Tax Differential - Current</t>
  </si>
  <si>
    <t>Prior Years' Property Tax Differential - Delinquent</t>
  </si>
  <si>
    <t>Sales and Use Tax (Point of Sale)</t>
  </si>
  <si>
    <t>Other (specify):</t>
  </si>
  <si>
    <t>Intergovernmental Revenue</t>
  </si>
  <si>
    <t>Miscellaneous Revenue</t>
  </si>
  <si>
    <t>Interest Earnings</t>
  </si>
  <si>
    <t>Intermodal Facility Operations Revenue</t>
  </si>
  <si>
    <t>Sale of Property</t>
  </si>
  <si>
    <t>Sales of Materials and Supplies</t>
  </si>
  <si>
    <t>Sales of Bonds</t>
  </si>
  <si>
    <t>Other Financing - Capital Lease Obligations</t>
  </si>
  <si>
    <t>Other (Specify):</t>
  </si>
  <si>
    <t>Contributions and Transfers</t>
  </si>
  <si>
    <t>Loan From:</t>
  </si>
  <si>
    <t>Beg. General Fund Bal. to be Appropriated</t>
  </si>
  <si>
    <t>TOTAL REVENUES</t>
  </si>
  <si>
    <t>Name</t>
  </si>
  <si>
    <t>Fiscal Year Ended</t>
  </si>
  <si>
    <t>Part II</t>
  </si>
  <si>
    <t>General Fund Expenditures</t>
  </si>
  <si>
    <t>Expenditure</t>
  </si>
  <si>
    <t>Actual Exp.</t>
  </si>
  <si>
    <t>Legal fees</t>
  </si>
  <si>
    <t>Supplies &amp; Other Materials</t>
  </si>
  <si>
    <t>Insurance</t>
  </si>
  <si>
    <t>Inland Port Development Activities</t>
  </si>
  <si>
    <t>Acquistion of Property</t>
  </si>
  <si>
    <t>Site Improvements or Preparation Costs</t>
  </si>
  <si>
    <t>Publicly Owned Infrastructure and Improvements</t>
  </si>
  <si>
    <t>Intermodal Facility Privilege Tax</t>
  </si>
  <si>
    <t>Tax Differential Payments (not included above)</t>
  </si>
  <si>
    <t>Debt Service</t>
  </si>
  <si>
    <t>Principal and Interest</t>
  </si>
  <si>
    <t>Miscellaneous</t>
  </si>
  <si>
    <t xml:space="preserve">Other (Specify):  </t>
  </si>
  <si>
    <t>Budgeted Increase in Fund Balance</t>
  </si>
  <si>
    <t>TOTAL EXPENDITURES</t>
  </si>
  <si>
    <t xml:space="preserve">Proposed Budget Fiscal Year 2021			</t>
  </si>
  <si>
    <t>FY 2020 Amended Budget - June 2020</t>
  </si>
  <si>
    <t>FY 2021 Proposed Budget - June 2020</t>
  </si>
  <si>
    <r>
      <t>Legislative Appropriation</t>
    </r>
    <r>
      <rPr>
        <sz val="9"/>
        <color theme="1"/>
        <rFont val="Calibri (Body)_x0000_"/>
      </rPr>
      <t>*</t>
    </r>
  </si>
  <si>
    <t>Analytical data research</t>
  </si>
  <si>
    <t>* Subject to change due to legislative budget considerations</t>
  </si>
  <si>
    <t>FY 2020 YTD Budget - June 15,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</si>
</sst>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5">
    <font>
      <sz val="12"/>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sz val="18"/>
      <color theme="1"/>
      <name val="Calibri"/>
      <family val="2"/>
      <scheme val="minor"/>
    </font>
    <font>
      <sz val="14"/>
      <color theme="1"/>
      <name val="Calibri"/>
      <family val="2"/>
      <scheme val="minor"/>
    </font>
    <font>
      <b/>
      <sz val="14"/>
      <color theme="0"/>
      <name val="Calibri"/>
      <family val="2"/>
      <scheme val="minor"/>
    </font>
    <font>
      <sz val="9"/>
      <color theme="1"/>
      <name val="Calibri"/>
      <family val="2"/>
      <scheme val="minor"/>
    </font>
    <font>
      <i/>
      <sz val="11"/>
      <color theme="1"/>
      <name val="Calibri"/>
      <family val="2"/>
      <scheme val="minor"/>
    </font>
    <font>
      <b/>
      <i/>
      <sz val="12"/>
      <color theme="1"/>
      <name val="Calibri"/>
      <family val="2"/>
      <scheme val="minor"/>
    </font>
    <font>
      <b/>
      <i/>
      <sz val="14"/>
      <color theme="1"/>
      <name val="Calibri"/>
      <family val="2"/>
      <scheme val="minor"/>
    </font>
    <font>
      <sz val="10"/>
      <name val="Arial"/>
      <family val="2"/>
    </font>
    <font>
      <b/>
      <sz val="16"/>
      <name val="Arial"/>
      <family val="2"/>
    </font>
    <font>
      <b/>
      <sz val="14"/>
      <name val="Arial"/>
      <family val="2"/>
    </font>
    <font>
      <b/>
      <sz val="20"/>
      <name val="Arial"/>
      <family val="2"/>
    </font>
    <font>
      <b/>
      <sz val="8"/>
      <name val="Arial"/>
      <family val="2"/>
    </font>
    <font>
      <b/>
      <sz val="14"/>
      <color theme="0"/>
      <name val="Arial"/>
      <family val="2"/>
    </font>
    <font>
      <b/>
      <sz val="10"/>
      <name val="Arial"/>
      <family val="2"/>
    </font>
    <font>
      <i/>
      <sz val="10"/>
      <name val="Arial"/>
      <family val="2"/>
    </font>
    <font>
      <sz val="14"/>
      <name val="Arial"/>
      <family val="2"/>
    </font>
    <font>
      <sz val="12"/>
      <name val="Arial"/>
      <family val="2"/>
    </font>
    <font>
      <b/>
      <sz val="12"/>
      <name val="Arial"/>
      <family val="2"/>
    </font>
    <font>
      <sz val="10"/>
      <color theme="0"/>
      <name val="Arial"/>
      <family val="2"/>
    </font>
    <font>
      <b/>
      <sz val="11"/>
      <name val="Arial"/>
      <family val="2"/>
    </font>
    <font>
      <sz val="9"/>
      <color theme="1"/>
      <name val="Calibri (Body)_x0000_"/>
    </font>
  </fonts>
  <fills count="9">
    <fill>
      <patternFill patternType="none"/>
    </fill>
    <fill>
      <patternFill patternType="gray125"/>
    </fill>
    <fill>
      <patternFill patternType="solid">
        <fgColor theme="2" tint="-9.9978637043366805E-2"/>
        <bgColor indexed="64"/>
      </patternFill>
    </fill>
    <fill>
      <patternFill patternType="solid">
        <fgColor theme="4" tint="-0.249977111117893"/>
        <bgColor indexed="64"/>
      </patternFill>
    </fill>
    <fill>
      <patternFill patternType="solid">
        <fgColor rgb="FFFFFF0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1"/>
        <bgColor indexed="64"/>
      </patternFill>
    </fill>
    <fill>
      <patternFill patternType="solid">
        <fgColor theme="0" tint="-0.34998626667073579"/>
        <bgColor indexed="64"/>
      </patternFill>
    </fill>
  </fills>
  <borders count="2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1" fillId="0" borderId="0"/>
  </cellStyleXfs>
  <cellXfs count="147">
    <xf numFmtId="0" fontId="0" fillId="0" borderId="0" xfId="0"/>
    <xf numFmtId="0" fontId="0" fillId="2" borderId="0" xfId="0" applyFill="1"/>
    <xf numFmtId="164" fontId="0" fillId="2" borderId="0" xfId="1" applyNumberFormat="1" applyFont="1" applyFill="1"/>
    <xf numFmtId="164" fontId="3" fillId="3" borderId="0" xfId="1" applyNumberFormat="1" applyFont="1" applyFill="1"/>
    <xf numFmtId="0" fontId="7" fillId="4" borderId="0" xfId="0" applyFont="1" applyFill="1" applyAlignment="1">
      <alignment vertical="center"/>
    </xf>
    <xf numFmtId="164" fontId="0" fillId="0" borderId="0" xfId="1" applyNumberFormat="1" applyFont="1" applyAlignment="1">
      <alignment wrapText="1"/>
    </xf>
    <xf numFmtId="164" fontId="0" fillId="0" borderId="0" xfId="1" applyNumberFormat="1" applyFont="1"/>
    <xf numFmtId="164" fontId="0" fillId="4" borderId="0" xfId="1" applyNumberFormat="1" applyFont="1" applyFill="1"/>
    <xf numFmtId="0" fontId="8" fillId="0" borderId="0" xfId="0" applyFont="1" applyAlignment="1">
      <alignment horizontal="left" indent="2"/>
    </xf>
    <xf numFmtId="164" fontId="8" fillId="0" borderId="0" xfId="1" applyNumberFormat="1" applyFont="1" applyAlignment="1"/>
    <xf numFmtId="0" fontId="9" fillId="0" borderId="0" xfId="0" applyFont="1"/>
    <xf numFmtId="164" fontId="9" fillId="0" borderId="0" xfId="1" applyNumberFormat="1" applyFont="1"/>
    <xf numFmtId="164" fontId="9" fillId="4" borderId="0" xfId="1" applyNumberFormat="1" applyFont="1" applyFill="1"/>
    <xf numFmtId="164" fontId="9" fillId="0" borderId="0" xfId="1" applyNumberFormat="1" applyFont="1" applyFill="1"/>
    <xf numFmtId="0" fontId="0" fillId="0" borderId="0" xfId="0" applyFont="1"/>
    <xf numFmtId="164" fontId="2" fillId="0" borderId="0" xfId="1" applyNumberFormat="1" applyFont="1"/>
    <xf numFmtId="164" fontId="5" fillId="0" borderId="0" xfId="1" applyNumberFormat="1" applyFont="1"/>
    <xf numFmtId="0" fontId="9" fillId="2" borderId="0" xfId="0" applyFont="1" applyFill="1"/>
    <xf numFmtId="164" fontId="10" fillId="5" borderId="0" xfId="1" applyNumberFormat="1" applyFont="1" applyFill="1"/>
    <xf numFmtId="164" fontId="10" fillId="2" borderId="0" xfId="1" applyNumberFormat="1" applyFont="1" applyFill="1"/>
    <xf numFmtId="164" fontId="0" fillId="3" borderId="0" xfId="1" applyNumberFormat="1" applyFont="1" applyFill="1"/>
    <xf numFmtId="0" fontId="2" fillId="6" borderId="0" xfId="0" applyFont="1" applyFill="1" applyAlignment="1">
      <alignment horizontal="center"/>
    </xf>
    <xf numFmtId="164" fontId="2" fillId="6" borderId="0" xfId="1" applyNumberFormat="1" applyFont="1" applyFill="1" applyAlignment="1">
      <alignment horizontal="center"/>
    </xf>
    <xf numFmtId="164" fontId="0" fillId="6" borderId="0" xfId="1" applyNumberFormat="1" applyFont="1" applyFill="1"/>
    <xf numFmtId="0" fontId="0" fillId="0" borderId="0" xfId="0" applyAlignment="1">
      <alignment horizontal="left" indent="2"/>
    </xf>
    <xf numFmtId="164" fontId="0" fillId="4" borderId="0" xfId="1" applyNumberFormat="1" applyFont="1" applyFill="1" applyAlignment="1"/>
    <xf numFmtId="164" fontId="0" fillId="0" borderId="0" xfId="1" applyNumberFormat="1" applyFont="1" applyAlignment="1"/>
    <xf numFmtId="0" fontId="10" fillId="2" borderId="0" xfId="0" applyFont="1" applyFill="1"/>
    <xf numFmtId="0" fontId="0" fillId="0" borderId="0" xfId="0" applyBorder="1" applyAlignment="1">
      <alignment horizontal="left" indent="2"/>
    </xf>
    <xf numFmtId="164" fontId="0" fillId="0" borderId="0" xfId="1" applyNumberFormat="1" applyFont="1" applyBorder="1" applyAlignment="1"/>
    <xf numFmtId="164" fontId="9" fillId="6" borderId="0" xfId="1" applyNumberFormat="1" applyFont="1" applyFill="1"/>
    <xf numFmtId="0" fontId="10" fillId="6" borderId="0" xfId="0" applyFont="1" applyFill="1" applyBorder="1" applyAlignment="1">
      <alignment horizontal="right" indent="2"/>
    </xf>
    <xf numFmtId="164" fontId="10" fillId="4" borderId="0" xfId="1" applyNumberFormat="1" applyFont="1" applyFill="1" applyBorder="1" applyAlignment="1">
      <alignment horizontal="right" indent="2"/>
    </xf>
    <xf numFmtId="164" fontId="10" fillId="6" borderId="0" xfId="1" applyNumberFormat="1" applyFont="1" applyFill="1" applyBorder="1" applyAlignment="1">
      <alignment horizontal="right" indent="2"/>
    </xf>
    <xf numFmtId="164" fontId="10" fillId="4" borderId="0" xfId="1" applyNumberFormat="1" applyFont="1" applyFill="1"/>
    <xf numFmtId="0" fontId="13" fillId="0" borderId="1" xfId="2" applyFont="1" applyBorder="1"/>
    <xf numFmtId="0" fontId="11" fillId="0" borderId="2" xfId="2" applyFont="1" applyBorder="1"/>
    <xf numFmtId="0" fontId="11" fillId="0" borderId="3" xfId="2" applyFont="1" applyBorder="1" applyAlignment="1">
      <alignment horizontal="left"/>
    </xf>
    <xf numFmtId="0" fontId="11" fillId="0" borderId="0" xfId="2" applyFont="1"/>
    <xf numFmtId="0" fontId="13" fillId="0" borderId="4" xfId="2" applyFont="1" applyBorder="1"/>
    <xf numFmtId="0" fontId="11" fillId="0" borderId="5" xfId="2" applyFont="1" applyBorder="1" applyAlignment="1">
      <alignment horizontal="left"/>
    </xf>
    <xf numFmtId="0" fontId="14" fillId="0" borderId="0" xfId="2" applyFont="1"/>
    <xf numFmtId="0" fontId="14" fillId="0" borderId="5" xfId="2" applyFont="1" applyBorder="1"/>
    <xf numFmtId="15" fontId="14" fillId="0" borderId="0" xfId="2" applyNumberFormat="1" applyFont="1"/>
    <xf numFmtId="0" fontId="11" fillId="0" borderId="6" xfId="2" applyFont="1" applyBorder="1"/>
    <xf numFmtId="0" fontId="11" fillId="0" borderId="7" xfId="2" applyFont="1" applyBorder="1"/>
    <xf numFmtId="0" fontId="11" fillId="0" borderId="8" xfId="2" applyFont="1" applyBorder="1" applyAlignment="1">
      <alignment horizontal="center"/>
    </xf>
    <xf numFmtId="0" fontId="13" fillId="0" borderId="7" xfId="2" applyFont="1" applyBorder="1" applyAlignment="1">
      <alignment vertical="center"/>
    </xf>
    <xf numFmtId="0" fontId="19" fillId="0" borderId="7" xfId="2" applyFont="1" applyBorder="1" applyAlignment="1">
      <alignment horizontal="center" vertical="center"/>
    </xf>
    <xf numFmtId="0" fontId="19" fillId="0" borderId="8" xfId="2" applyFont="1" applyBorder="1" applyAlignment="1">
      <alignment horizontal="center" vertical="center"/>
    </xf>
    <xf numFmtId="0" fontId="19" fillId="0" borderId="0" xfId="2" applyFont="1" applyAlignment="1">
      <alignment vertical="center"/>
    </xf>
    <xf numFmtId="0" fontId="17" fillId="0" borderId="17" xfId="2" applyFont="1" applyBorder="1" applyAlignment="1">
      <alignment horizontal="center"/>
    </xf>
    <xf numFmtId="0" fontId="17" fillId="0" borderId="3" xfId="2" applyFont="1" applyBorder="1" applyAlignment="1">
      <alignment horizontal="center"/>
    </xf>
    <xf numFmtId="0" fontId="17" fillId="0" borderId="18" xfId="2" applyFont="1" applyBorder="1" applyAlignment="1">
      <alignment horizontal="center"/>
    </xf>
    <xf numFmtId="0" fontId="17" fillId="0" borderId="5" xfId="2" applyFont="1" applyBorder="1" applyAlignment="1">
      <alignment horizontal="center"/>
    </xf>
    <xf numFmtId="0" fontId="11" fillId="0" borderId="0" xfId="2" applyFont="1" applyAlignment="1">
      <alignment horizontal="center"/>
    </xf>
    <xf numFmtId="0" fontId="11" fillId="0" borderId="19" xfId="2" applyFont="1" applyBorder="1" applyAlignment="1">
      <alignment horizontal="center"/>
    </xf>
    <xf numFmtId="0" fontId="11" fillId="0" borderId="20" xfId="2" applyFont="1" applyBorder="1"/>
    <xf numFmtId="0" fontId="11" fillId="0" borderId="21" xfId="2" applyFont="1" applyBorder="1"/>
    <xf numFmtId="0" fontId="11" fillId="0" borderId="22" xfId="2" applyFont="1" applyBorder="1" applyAlignment="1">
      <alignment horizontal="center"/>
    </xf>
    <xf numFmtId="3" fontId="11" fillId="8" borderId="22" xfId="2" applyNumberFormat="1" applyFont="1" applyFill="1" applyBorder="1"/>
    <xf numFmtId="0" fontId="20" fillId="0" borderId="24" xfId="2" applyFont="1" applyBorder="1" applyAlignment="1">
      <alignment horizontal="left"/>
    </xf>
    <xf numFmtId="3" fontId="20" fillId="0" borderId="24" xfId="2" applyNumberFormat="1" applyFont="1" applyBorder="1"/>
    <xf numFmtId="0" fontId="20" fillId="0" borderId="17" xfId="2" applyFont="1" applyBorder="1" applyAlignment="1">
      <alignment horizontal="left"/>
    </xf>
    <xf numFmtId="3" fontId="20" fillId="0" borderId="17" xfId="2" applyNumberFormat="1" applyFont="1" applyBorder="1"/>
    <xf numFmtId="0" fontId="11" fillId="0" borderId="22" xfId="2" applyFont="1" applyBorder="1" applyAlignment="1">
      <alignment horizontal="left"/>
    </xf>
    <xf numFmtId="0" fontId="20" fillId="0" borderId="25" xfId="2" applyFont="1" applyBorder="1" applyAlignment="1">
      <alignment horizontal="left"/>
    </xf>
    <xf numFmtId="0" fontId="20" fillId="0" borderId="26" xfId="2" applyFont="1" applyBorder="1" applyAlignment="1">
      <alignment horizontal="left"/>
    </xf>
    <xf numFmtId="0" fontId="11" fillId="0" borderId="22" xfId="2" applyFont="1" applyBorder="1" applyAlignment="1">
      <alignment horizontal="left" vertical="top"/>
    </xf>
    <xf numFmtId="3" fontId="11" fillId="8" borderId="22" xfId="2" applyNumberFormat="1" applyFont="1" applyFill="1" applyBorder="1" applyAlignment="1">
      <alignment vertical="top"/>
    </xf>
    <xf numFmtId="0" fontId="11" fillId="0" borderId="0" xfId="2" applyFont="1" applyAlignment="1">
      <alignment vertical="top"/>
    </xf>
    <xf numFmtId="0" fontId="20" fillId="0" borderId="1" xfId="2" applyFont="1" applyBorder="1" applyAlignment="1">
      <alignment horizontal="left"/>
    </xf>
    <xf numFmtId="0" fontId="20" fillId="0" borderId="3" xfId="2" applyFont="1" applyBorder="1" applyAlignment="1">
      <alignment horizontal="left"/>
    </xf>
    <xf numFmtId="3" fontId="20" fillId="0" borderId="22" xfId="2" applyNumberFormat="1" applyFont="1" applyBorder="1"/>
    <xf numFmtId="0" fontId="11" fillId="0" borderId="1" xfId="2" applyFont="1" applyBorder="1"/>
    <xf numFmtId="0" fontId="11" fillId="0" borderId="3" xfId="2" applyFont="1" applyBorder="1"/>
    <xf numFmtId="0" fontId="11" fillId="0" borderId="8" xfId="2" applyFont="1" applyBorder="1"/>
    <xf numFmtId="0" fontId="13" fillId="0" borderId="25" xfId="2" applyFont="1" applyBorder="1"/>
    <xf numFmtId="0" fontId="13" fillId="0" borderId="27" xfId="2" applyFont="1" applyBorder="1"/>
    <xf numFmtId="0" fontId="11" fillId="0" borderId="27" xfId="2" applyFont="1" applyBorder="1"/>
    <xf numFmtId="0" fontId="11" fillId="0" borderId="26" xfId="2" applyFont="1" applyBorder="1"/>
    <xf numFmtId="0" fontId="13" fillId="0" borderId="7" xfId="2" applyFont="1" applyBorder="1"/>
    <xf numFmtId="0" fontId="19" fillId="0" borderId="7" xfId="2" applyFont="1" applyBorder="1" applyAlignment="1">
      <alignment horizontal="center"/>
    </xf>
    <xf numFmtId="0" fontId="19" fillId="0" borderId="8" xfId="2" applyFont="1" applyBorder="1" applyAlignment="1">
      <alignment horizontal="center"/>
    </xf>
    <xf numFmtId="0" fontId="19" fillId="0" borderId="0" xfId="2" applyFont="1"/>
    <xf numFmtId="0" fontId="22" fillId="0" borderId="20" xfId="2" applyFont="1" applyBorder="1" applyAlignment="1">
      <alignment horizontal="center"/>
    </xf>
    <xf numFmtId="0" fontId="17" fillId="0" borderId="0" xfId="2" applyFont="1"/>
    <xf numFmtId="0" fontId="11" fillId="0" borderId="21" xfId="2" applyFont="1" applyBorder="1" applyAlignment="1">
      <alignment horizontal="center"/>
    </xf>
    <xf numFmtId="0" fontId="20" fillId="0" borderId="24" xfId="2" applyFont="1" applyBorder="1" applyAlignment="1">
      <alignment horizontal="left" vertical="top"/>
    </xf>
    <xf numFmtId="0" fontId="11" fillId="0" borderId="19" xfId="2" applyFont="1" applyBorder="1" applyAlignment="1">
      <alignment horizontal="left"/>
    </xf>
    <xf numFmtId="0" fontId="11" fillId="0" borderId="24" xfId="2" applyFont="1" applyBorder="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6" fillId="3" borderId="0" xfId="0" applyFont="1" applyFill="1" applyAlignment="1">
      <alignment horizontal="center"/>
    </xf>
    <xf numFmtId="0" fontId="20" fillId="0" borderId="25" xfId="2" applyFont="1" applyBorder="1" applyAlignment="1">
      <alignment horizontal="left"/>
    </xf>
    <xf numFmtId="0" fontId="20" fillId="0" borderId="26" xfId="2" applyFont="1" applyBorder="1" applyAlignment="1">
      <alignment horizontal="left"/>
    </xf>
    <xf numFmtId="0" fontId="21" fillId="0" borderId="25" xfId="2" applyFont="1" applyBorder="1" applyAlignment="1">
      <alignment horizontal="left"/>
    </xf>
    <xf numFmtId="0" fontId="21" fillId="0" borderId="26" xfId="2" applyFont="1" applyBorder="1" applyAlignment="1">
      <alignment horizontal="left"/>
    </xf>
    <xf numFmtId="0" fontId="23" fillId="0" borderId="20" xfId="2" applyFont="1" applyBorder="1" applyAlignment="1">
      <alignment horizontal="left"/>
    </xf>
    <xf numFmtId="0" fontId="23" fillId="0" borderId="21" xfId="2" applyFont="1" applyBorder="1" applyAlignment="1">
      <alignment horizontal="left"/>
    </xf>
    <xf numFmtId="0" fontId="21" fillId="0" borderId="15" xfId="2" applyFont="1" applyBorder="1" applyAlignment="1">
      <alignment horizontal="left"/>
    </xf>
    <xf numFmtId="0" fontId="21" fillId="0" borderId="23" xfId="2" applyFont="1" applyBorder="1" applyAlignment="1">
      <alignment horizontal="left"/>
    </xf>
    <xf numFmtId="0" fontId="11" fillId="0" borderId="4" xfId="2" applyFont="1" applyBorder="1" applyAlignment="1">
      <alignment horizontal="center"/>
    </xf>
    <xf numFmtId="0" fontId="11" fillId="0" borderId="0" xfId="2" applyFont="1" applyBorder="1" applyAlignment="1">
      <alignment horizontal="center"/>
    </xf>
    <xf numFmtId="0" fontId="11" fillId="0" borderId="5" xfId="2" applyFont="1" applyBorder="1" applyAlignment="1">
      <alignment horizontal="center"/>
    </xf>
    <xf numFmtId="0" fontId="13" fillId="0" borderId="15" xfId="2" applyFont="1" applyBorder="1" applyAlignment="1">
      <alignment horizontal="left" vertical="top"/>
    </xf>
    <xf numFmtId="0" fontId="13" fillId="0" borderId="23" xfId="2" applyFont="1" applyBorder="1" applyAlignment="1">
      <alignment horizontal="left" vertical="top"/>
    </xf>
    <xf numFmtId="0" fontId="20" fillId="0" borderId="25" xfId="2" applyFont="1" applyBorder="1" applyAlignment="1">
      <alignment horizontal="left" wrapText="1"/>
    </xf>
    <xf numFmtId="0" fontId="20" fillId="0" borderId="26" xfId="2" applyFont="1" applyBorder="1" applyAlignment="1">
      <alignment horizontal="left" wrapText="1"/>
    </xf>
    <xf numFmtId="0" fontId="20" fillId="0" borderId="20" xfId="2" applyFont="1" applyBorder="1" applyAlignment="1">
      <alignment horizontal="left"/>
    </xf>
    <xf numFmtId="0" fontId="20" fillId="0" borderId="21" xfId="2" applyFont="1" applyBorder="1" applyAlignment="1">
      <alignment horizontal="left"/>
    </xf>
    <xf numFmtId="0" fontId="17" fillId="0" borderId="4" xfId="2" applyFont="1" applyBorder="1" applyAlignment="1">
      <alignment horizontal="center"/>
    </xf>
    <xf numFmtId="0" fontId="17" fillId="0" borderId="0" xfId="2" applyFont="1" applyAlignment="1">
      <alignment horizontal="center"/>
    </xf>
    <xf numFmtId="0" fontId="17" fillId="0" borderId="5" xfId="2" applyFont="1" applyBorder="1" applyAlignment="1">
      <alignment horizontal="center"/>
    </xf>
    <xf numFmtId="0" fontId="17" fillId="0" borderId="6" xfId="2" applyFont="1" applyBorder="1" applyAlignment="1">
      <alignment horizontal="center"/>
    </xf>
    <xf numFmtId="0" fontId="17" fillId="0" borderId="7" xfId="2" applyFont="1" applyBorder="1" applyAlignment="1">
      <alignment horizontal="center"/>
    </xf>
    <xf numFmtId="0" fontId="17" fillId="0" borderId="8" xfId="2" applyFont="1" applyBorder="1" applyAlignment="1">
      <alignment horizontal="center"/>
    </xf>
    <xf numFmtId="0" fontId="16" fillId="7" borderId="6" xfId="2" applyFont="1" applyFill="1" applyBorder="1" applyAlignment="1">
      <alignment horizontal="center"/>
    </xf>
    <xf numFmtId="0" fontId="16" fillId="7" borderId="7" xfId="2" applyFont="1" applyFill="1" applyBorder="1" applyAlignment="1">
      <alignment horizontal="center"/>
    </xf>
    <xf numFmtId="0" fontId="17" fillId="0" borderId="1" xfId="2" applyFont="1" applyBorder="1" applyAlignment="1">
      <alignment horizontal="center"/>
    </xf>
    <xf numFmtId="0" fontId="17" fillId="0" borderId="2" xfId="2" applyFont="1" applyBorder="1" applyAlignment="1">
      <alignment horizontal="center"/>
    </xf>
    <xf numFmtId="0" fontId="17" fillId="0" borderId="3" xfId="2" applyFont="1" applyBorder="1" applyAlignment="1">
      <alignment horizontal="center"/>
    </xf>
    <xf numFmtId="0" fontId="11" fillId="0" borderId="6" xfId="2" applyFont="1" applyBorder="1" applyAlignment="1">
      <alignment horizontal="center"/>
    </xf>
    <xf numFmtId="0" fontId="11" fillId="0" borderId="7" xfId="2" applyFont="1" applyBorder="1" applyAlignment="1">
      <alignment horizontal="center"/>
    </xf>
    <xf numFmtId="0" fontId="11" fillId="0" borderId="8" xfId="2" applyFont="1" applyBorder="1" applyAlignment="1">
      <alignment horizontal="center"/>
    </xf>
    <xf numFmtId="0" fontId="11" fillId="0" borderId="9" xfId="2" applyFont="1" applyBorder="1" applyAlignment="1">
      <alignment vertical="top" wrapText="1"/>
    </xf>
    <xf numFmtId="0" fontId="11" fillId="0" borderId="10" xfId="2" applyFont="1" applyBorder="1" applyAlignment="1">
      <alignment vertical="top" wrapText="1"/>
    </xf>
    <xf numFmtId="0" fontId="11" fillId="0" borderId="11" xfId="2" applyFont="1" applyBorder="1" applyAlignment="1">
      <alignment vertical="top" wrapText="1"/>
    </xf>
    <xf numFmtId="0" fontId="11" fillId="0" borderId="12" xfId="2" applyFont="1" applyBorder="1" applyAlignment="1">
      <alignment vertical="top" wrapText="1"/>
    </xf>
    <xf numFmtId="0" fontId="11" fillId="0" borderId="13" xfId="2" applyFont="1" applyBorder="1" applyAlignment="1">
      <alignment vertical="top" wrapText="1"/>
    </xf>
    <xf numFmtId="0" fontId="11" fillId="0" borderId="14" xfId="2" applyFont="1" applyBorder="1" applyAlignment="1">
      <alignment vertical="top" wrapText="1"/>
    </xf>
    <xf numFmtId="0" fontId="16" fillId="7" borderId="15" xfId="2" applyFont="1" applyFill="1" applyBorder="1" applyAlignment="1">
      <alignment horizontal="center" vertical="center"/>
    </xf>
    <xf numFmtId="0" fontId="16" fillId="7" borderId="16" xfId="2" applyFont="1" applyFill="1" applyBorder="1" applyAlignment="1">
      <alignment horizontal="center" vertical="center"/>
    </xf>
    <xf numFmtId="0" fontId="11" fillId="0" borderId="1" xfId="2" applyFont="1" applyBorder="1" applyAlignment="1">
      <alignment horizontal="center"/>
    </xf>
    <xf numFmtId="0" fontId="11" fillId="0" borderId="2" xfId="2" applyFont="1" applyBorder="1" applyAlignment="1">
      <alignment horizontal="center"/>
    </xf>
    <xf numFmtId="0" fontId="11" fillId="0" borderId="3" xfId="2" applyFont="1" applyBorder="1" applyAlignment="1">
      <alignment horizontal="center"/>
    </xf>
    <xf numFmtId="0" fontId="12" fillId="0" borderId="1" xfId="2" applyFont="1" applyBorder="1" applyAlignment="1">
      <alignment horizontal="center"/>
    </xf>
    <xf numFmtId="0" fontId="12" fillId="0" borderId="2" xfId="2" applyFont="1" applyBorder="1" applyAlignment="1">
      <alignment horizontal="center"/>
    </xf>
    <xf numFmtId="0" fontId="12" fillId="0" borderId="4" xfId="2" applyFont="1" applyBorder="1" applyAlignment="1">
      <alignment horizontal="center"/>
    </xf>
    <xf numFmtId="0" fontId="12" fillId="0" borderId="0" xfId="2" applyFont="1" applyAlignment="1">
      <alignment horizontal="center"/>
    </xf>
    <xf numFmtId="0" fontId="14" fillId="0" borderId="4" xfId="2" applyFont="1" applyBorder="1" applyAlignment="1">
      <alignment horizontal="center" wrapText="1"/>
    </xf>
    <xf numFmtId="0" fontId="14" fillId="0" borderId="0" xfId="2" applyFont="1" applyAlignment="1">
      <alignment horizontal="center" wrapText="1"/>
    </xf>
    <xf numFmtId="0" fontId="15" fillId="0" borderId="6" xfId="2" applyFont="1" applyBorder="1" applyAlignment="1">
      <alignment horizontal="left"/>
    </xf>
    <xf numFmtId="0" fontId="15" fillId="0" borderId="7" xfId="2" applyFont="1" applyBorder="1" applyAlignment="1">
      <alignment horizontal="left"/>
    </xf>
    <xf numFmtId="0" fontId="16" fillId="7" borderId="1" xfId="2" applyFont="1" applyFill="1" applyBorder="1" applyAlignment="1">
      <alignment horizontal="center" vertical="center"/>
    </xf>
    <xf numFmtId="0" fontId="16" fillId="7" borderId="2" xfId="2" applyFont="1" applyFill="1" applyBorder="1" applyAlignment="1">
      <alignment horizontal="center" vertical="center"/>
    </xf>
    <xf numFmtId="0" fontId="16" fillId="7" borderId="3" xfId="2" applyFont="1" applyFill="1" applyBorder="1" applyAlignment="1">
      <alignment horizontal="center" vertical="center"/>
    </xf>
  </cellXfs>
  <cellStyles count="3">
    <cellStyle name="Currency" xfId="1" builtinId="4"/>
    <cellStyle name="Normal" xfId="0" builtinId="0"/>
    <cellStyle name="Normal 2" xfId="2" xr:uid="{C03F2AED-6870-2A40-B0B7-9D74AC3C26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243416</xdr:colOff>
      <xdr:row>0</xdr:row>
      <xdr:rowOff>10583</xdr:rowOff>
    </xdr:from>
    <xdr:ext cx="1100667" cy="917223"/>
    <xdr:pic>
      <xdr:nvPicPr>
        <xdr:cNvPr id="2" name="Picture 1">
          <a:extLst>
            <a:ext uri="{FF2B5EF4-FFF2-40B4-BE49-F238E27FC236}">
              <a16:creationId xmlns:a16="http://schemas.microsoft.com/office/drawing/2014/main" id="{0E7E7D14-7A84-B547-8B15-B40E5BA072B5}"/>
            </a:ext>
          </a:extLst>
        </xdr:cNvPr>
        <xdr:cNvPicPr>
          <a:picLocks noChangeAspect="1"/>
        </xdr:cNvPicPr>
      </xdr:nvPicPr>
      <xdr:blipFill>
        <a:blip xmlns:r="http://schemas.openxmlformats.org/officeDocument/2006/relationships" r:embed="rId1"/>
        <a:stretch>
          <a:fillRect/>
        </a:stretch>
      </xdr:blipFill>
      <xdr:spPr>
        <a:xfrm>
          <a:off x="243416" y="10583"/>
          <a:ext cx="1100667" cy="91722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243416</xdr:colOff>
      <xdr:row>0</xdr:row>
      <xdr:rowOff>10583</xdr:rowOff>
    </xdr:from>
    <xdr:ext cx="1100667" cy="917223"/>
    <xdr:pic>
      <xdr:nvPicPr>
        <xdr:cNvPr id="2" name="Picture 1">
          <a:extLst>
            <a:ext uri="{FF2B5EF4-FFF2-40B4-BE49-F238E27FC236}">
              <a16:creationId xmlns:a16="http://schemas.microsoft.com/office/drawing/2014/main" id="{5E169A70-C603-7D4C-8642-77399F419FDE}"/>
            </a:ext>
          </a:extLst>
        </xdr:cNvPr>
        <xdr:cNvPicPr>
          <a:picLocks noChangeAspect="1"/>
        </xdr:cNvPicPr>
      </xdr:nvPicPr>
      <xdr:blipFill>
        <a:blip xmlns:r="http://schemas.openxmlformats.org/officeDocument/2006/relationships" r:embed="rId1"/>
        <a:stretch>
          <a:fillRect/>
        </a:stretch>
      </xdr:blipFill>
      <xdr:spPr>
        <a:xfrm>
          <a:off x="243416" y="10583"/>
          <a:ext cx="1100667" cy="91722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jflygare/Inland%20Port/Budget/Updated%20Inland%20Port%20Budget-FY19%20and%20FY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9 25Oct18 Budget"/>
      <sheetName val="FY19 Budget"/>
      <sheetName val="FY19 State Form"/>
      <sheetName val="FY20 Budget"/>
      <sheetName val="FY20 State Form"/>
    </sheetNames>
    <sheetDataSet>
      <sheetData sheetId="0"/>
      <sheetData sheetId="1">
        <row r="9">
          <cell r="C9"/>
        </row>
        <row r="10">
          <cell r="C10"/>
        </row>
        <row r="21">
          <cell r="C21">
            <v>0</v>
          </cell>
        </row>
      </sheetData>
      <sheetData sheetId="2"/>
      <sheetData sheetId="3">
        <row r="8">
          <cell r="B8">
            <v>0</v>
          </cell>
        </row>
        <row r="9">
          <cell r="B9">
            <v>0</v>
          </cell>
          <cell r="C9">
            <v>0</v>
          </cell>
        </row>
        <row r="10">
          <cell r="B10">
            <v>0</v>
          </cell>
        </row>
        <row r="19">
          <cell r="B19">
            <v>0</v>
          </cell>
        </row>
        <row r="29">
          <cell r="B29">
            <v>0</v>
          </cell>
        </row>
        <row r="61">
          <cell r="B61">
            <v>0</v>
          </cell>
        </row>
        <row r="62">
          <cell r="B62">
            <v>0</v>
          </cell>
        </row>
        <row r="63">
          <cell r="B63">
            <v>0</v>
          </cell>
        </row>
        <row r="64">
          <cell r="B64">
            <v>0</v>
          </cell>
        </row>
        <row r="72">
          <cell r="B72">
            <v>0</v>
          </cell>
        </row>
        <row r="77">
          <cell r="C77">
            <v>0</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3F59C-191E-DD4F-94C5-CFF709BC63FB}">
  <dimension ref="A1:E89"/>
  <sheetViews>
    <sheetView zoomScale="120" zoomScaleNormal="120" workbookViewId="0">
      <selection activeCell="D34" sqref="D34"/>
    </sheetView>
  </sheetViews>
  <sheetFormatPr baseColWidth="10" defaultRowHeight="16"/>
  <cols>
    <col min="1" max="1" width="41.1640625" customWidth="1"/>
    <col min="2" max="2" width="17.83203125" style="6" customWidth="1"/>
    <col min="3" max="3" width="16.33203125" style="6" customWidth="1"/>
    <col min="4" max="4" width="15.33203125" style="6" customWidth="1"/>
    <col min="5" max="5" width="16.5" style="6" customWidth="1"/>
  </cols>
  <sheetData>
    <row r="1" spans="1:5">
      <c r="A1" s="1"/>
      <c r="B1" s="2"/>
      <c r="C1" s="2"/>
      <c r="D1" s="2"/>
      <c r="E1" s="2"/>
    </row>
    <row r="2" spans="1:5" ht="24">
      <c r="A2" s="91" t="s">
        <v>0</v>
      </c>
      <c r="B2" s="91"/>
      <c r="C2" s="91"/>
      <c r="D2" s="91"/>
      <c r="E2" s="91"/>
    </row>
    <row r="3" spans="1:5" ht="19">
      <c r="A3" s="92" t="s">
        <v>1</v>
      </c>
      <c r="B3" s="92"/>
      <c r="C3" s="92"/>
      <c r="D3" s="92"/>
      <c r="E3" s="92"/>
    </row>
    <row r="4" spans="1:5" ht="11" customHeight="1">
      <c r="A4" s="1"/>
      <c r="B4" s="2"/>
      <c r="C4" s="2"/>
      <c r="D4" s="2"/>
      <c r="E4" s="2"/>
    </row>
    <row r="5" spans="1:5" ht="19">
      <c r="A5" s="93" t="s">
        <v>2</v>
      </c>
      <c r="B5" s="93"/>
      <c r="C5" s="93"/>
      <c r="D5" s="93"/>
      <c r="E5" s="3"/>
    </row>
    <row r="6" spans="1:5" ht="57" customHeight="1">
      <c r="A6" s="4" t="s">
        <v>3</v>
      </c>
      <c r="B6" s="5" t="s">
        <v>4</v>
      </c>
      <c r="C6" s="5" t="s">
        <v>5</v>
      </c>
      <c r="D6" s="5" t="s">
        <v>6</v>
      </c>
      <c r="E6" s="5" t="s">
        <v>7</v>
      </c>
    </row>
    <row r="7" spans="1:5">
      <c r="A7" t="s">
        <v>8</v>
      </c>
      <c r="B7" s="6">
        <v>0</v>
      </c>
      <c r="C7" s="6">
        <v>461367</v>
      </c>
      <c r="D7" s="7">
        <v>1392548</v>
      </c>
      <c r="E7" s="7">
        <v>1392548</v>
      </c>
    </row>
    <row r="8" spans="1:5">
      <c r="A8" s="8" t="s">
        <v>9</v>
      </c>
      <c r="B8" s="9">
        <v>0</v>
      </c>
      <c r="C8" s="6">
        <f>SUM(C7*0.05)</f>
        <v>23068.350000000002</v>
      </c>
      <c r="D8" s="6">
        <v>0</v>
      </c>
      <c r="E8" s="6">
        <v>0</v>
      </c>
    </row>
    <row r="9" spans="1:5">
      <c r="A9" s="8" t="s">
        <v>10</v>
      </c>
      <c r="B9" s="9">
        <v>0</v>
      </c>
      <c r="C9" s="6">
        <v>276821</v>
      </c>
      <c r="D9" s="6">
        <v>939970</v>
      </c>
      <c r="E9" s="6">
        <v>939970</v>
      </c>
    </row>
    <row r="10" spans="1:5">
      <c r="A10" s="8" t="s">
        <v>11</v>
      </c>
      <c r="B10" s="9">
        <v>0</v>
      </c>
      <c r="C10" s="6">
        <v>46137</v>
      </c>
      <c r="D10" s="6">
        <v>104441</v>
      </c>
      <c r="E10" s="6">
        <v>104441</v>
      </c>
    </row>
    <row r="11" spans="1:5">
      <c r="A11" s="8" t="s">
        <v>12</v>
      </c>
      <c r="B11" s="9">
        <v>0</v>
      </c>
      <c r="C11" s="6">
        <v>115341</v>
      </c>
      <c r="D11" s="6">
        <f>SUM(D7*0.25)</f>
        <v>348137</v>
      </c>
      <c r="E11" s="6">
        <f>SUM(E7*0.25)</f>
        <v>348137</v>
      </c>
    </row>
    <row r="12" spans="1:5">
      <c r="A12" s="8" t="s">
        <v>13</v>
      </c>
      <c r="B12" s="9">
        <v>0</v>
      </c>
      <c r="C12" s="6">
        <v>10000</v>
      </c>
      <c r="D12" s="6">
        <v>0</v>
      </c>
      <c r="E12" s="6">
        <v>0</v>
      </c>
    </row>
    <row r="13" spans="1:5">
      <c r="A13" s="10" t="s">
        <v>14</v>
      </c>
      <c r="B13" s="11">
        <f>SUM(B8:B12)</f>
        <v>0</v>
      </c>
      <c r="C13" s="11">
        <f>SUM(C8:C12)</f>
        <v>471367.35</v>
      </c>
      <c r="D13" s="11">
        <f t="shared" ref="D13:E13" si="0">SUM(D8:D12)</f>
        <v>1392548</v>
      </c>
      <c r="E13" s="11">
        <f t="shared" si="0"/>
        <v>1392548</v>
      </c>
    </row>
    <row r="14" spans="1:5" ht="11" customHeight="1">
      <c r="A14" s="10"/>
      <c r="B14" s="11"/>
    </row>
    <row r="15" spans="1:5">
      <c r="A15" t="s">
        <v>15</v>
      </c>
      <c r="B15" s="6">
        <v>1975000</v>
      </c>
      <c r="C15" s="6">
        <v>1000000</v>
      </c>
      <c r="D15" s="6">
        <v>1000000</v>
      </c>
      <c r="E15" s="6">
        <v>1000000</v>
      </c>
    </row>
    <row r="16" spans="1:5">
      <c r="A16" s="10" t="s">
        <v>16</v>
      </c>
      <c r="B16" s="12">
        <f>SUM(B15)</f>
        <v>1975000</v>
      </c>
      <c r="C16" s="13">
        <f>SUM(C15)</f>
        <v>1000000</v>
      </c>
      <c r="D16" s="12">
        <f t="shared" ref="D16:E16" si="1">SUM(D15)</f>
        <v>1000000</v>
      </c>
      <c r="E16" s="12">
        <f t="shared" si="1"/>
        <v>1000000</v>
      </c>
    </row>
    <row r="17" spans="1:5" ht="10" customHeight="1">
      <c r="A17" s="10"/>
      <c r="B17" s="11"/>
    </row>
    <row r="18" spans="1:5">
      <c r="A18" s="14" t="s">
        <v>17</v>
      </c>
      <c r="B18" s="6">
        <v>0</v>
      </c>
      <c r="C18" s="6">
        <v>1520303</v>
      </c>
      <c r="D18" s="7">
        <v>1401948</v>
      </c>
      <c r="E18" s="7">
        <v>1401948</v>
      </c>
    </row>
    <row r="19" spans="1:5">
      <c r="A19" s="14" t="s">
        <v>18</v>
      </c>
      <c r="B19" s="6">
        <v>0</v>
      </c>
      <c r="C19" s="6">
        <v>10000</v>
      </c>
      <c r="D19" s="6">
        <v>0</v>
      </c>
      <c r="E19" s="6">
        <v>0</v>
      </c>
    </row>
    <row r="20" spans="1:5" ht="15" customHeight="1">
      <c r="A20" s="10" t="s">
        <v>19</v>
      </c>
      <c r="B20" s="11">
        <f>SUM(B18:B19)</f>
        <v>0</v>
      </c>
      <c r="C20" s="11">
        <f>SUM(C18:C19)</f>
        <v>1530303</v>
      </c>
      <c r="D20" s="11">
        <f>SUM(D18:D19)</f>
        <v>1401948</v>
      </c>
      <c r="E20" s="11">
        <f>SUM(E18:E19)</f>
        <v>1401948</v>
      </c>
    </row>
    <row r="21" spans="1:5" ht="9" customHeight="1">
      <c r="A21" s="10"/>
      <c r="B21" s="11"/>
    </row>
    <row r="22" spans="1:5" ht="15" customHeight="1">
      <c r="A22" s="10" t="s">
        <v>20</v>
      </c>
      <c r="B22" s="11">
        <f>SUM(B13+B16+B20)</f>
        <v>1975000</v>
      </c>
      <c r="C22" s="15">
        <f>SUM(C8+C16+C20)</f>
        <v>2553371.35</v>
      </c>
      <c r="D22" s="15">
        <f>SUM(D8+D16+D20)</f>
        <v>2401948</v>
      </c>
      <c r="E22" s="15">
        <f>SUM(E8+E16+E20)</f>
        <v>2401948</v>
      </c>
    </row>
    <row r="23" spans="1:5" ht="8" customHeight="1">
      <c r="A23" s="10"/>
      <c r="B23" s="11"/>
      <c r="C23" s="15"/>
      <c r="D23" s="15"/>
      <c r="E23" s="15"/>
    </row>
    <row r="24" spans="1:5" ht="15" customHeight="1">
      <c r="A24" s="14" t="s">
        <v>21</v>
      </c>
      <c r="B24" s="6">
        <v>0</v>
      </c>
      <c r="C24" s="6">
        <v>5000000</v>
      </c>
      <c r="D24" s="6">
        <v>0</v>
      </c>
      <c r="E24" s="6">
        <v>0</v>
      </c>
    </row>
    <row r="25" spans="1:5">
      <c r="A25" t="s">
        <v>22</v>
      </c>
      <c r="B25" s="6">
        <v>0</v>
      </c>
      <c r="C25" s="6">
        <v>0</v>
      </c>
      <c r="D25" s="6">
        <v>0</v>
      </c>
      <c r="E25" s="6">
        <v>0</v>
      </c>
    </row>
    <row r="26" spans="1:5">
      <c r="A26" s="10" t="s">
        <v>23</v>
      </c>
      <c r="B26" s="11">
        <f>SUM(B24:B25)</f>
        <v>0</v>
      </c>
      <c r="C26" s="11">
        <f t="shared" ref="C26:E26" si="2">SUM(C24:C25)</f>
        <v>5000000</v>
      </c>
      <c r="D26" s="11">
        <f t="shared" si="2"/>
        <v>0</v>
      </c>
      <c r="E26" s="11">
        <f t="shared" si="2"/>
        <v>0</v>
      </c>
    </row>
    <row r="27" spans="1:5" ht="11" customHeight="1">
      <c r="A27" s="10"/>
      <c r="B27" s="11"/>
    </row>
    <row r="28" spans="1:5" ht="13" customHeight="1">
      <c r="B28" s="16"/>
      <c r="C28" s="16"/>
      <c r="D28" s="16"/>
      <c r="E28" s="16"/>
    </row>
    <row r="29" spans="1:5" ht="19">
      <c r="A29" s="17" t="s">
        <v>24</v>
      </c>
      <c r="B29" s="18">
        <f>SUM(B13+B16+B20+B26)</f>
        <v>1975000</v>
      </c>
      <c r="C29" s="19">
        <f>SUM(C13+C16+C20+C26)</f>
        <v>8001670.3499999996</v>
      </c>
      <c r="D29" s="19">
        <f>SUM(D13+D16+D20+D26)</f>
        <v>3794496</v>
      </c>
      <c r="E29" s="19">
        <f>SUM(E13+E16+E20+E26)</f>
        <v>3794496</v>
      </c>
    </row>
    <row r="31" spans="1:5" ht="19">
      <c r="A31" s="93" t="s">
        <v>25</v>
      </c>
      <c r="B31" s="93"/>
      <c r="C31" s="93"/>
      <c r="D31" s="93"/>
      <c r="E31" s="20"/>
    </row>
    <row r="32" spans="1:5">
      <c r="A32" s="21" t="s">
        <v>26</v>
      </c>
      <c r="B32" s="22"/>
      <c r="C32" s="23"/>
      <c r="D32" s="23"/>
      <c r="E32" s="23"/>
    </row>
    <row r="33" spans="1:5" ht="51">
      <c r="B33" s="5" t="s">
        <v>4</v>
      </c>
      <c r="C33" s="5" t="s">
        <v>5</v>
      </c>
      <c r="D33" s="5" t="s">
        <v>137</v>
      </c>
      <c r="E33" s="5" t="s">
        <v>7</v>
      </c>
    </row>
    <row r="35" spans="1:5">
      <c r="A35" t="s">
        <v>27</v>
      </c>
    </row>
    <row r="36" spans="1:5">
      <c r="A36" s="24" t="s">
        <v>28</v>
      </c>
      <c r="B36" s="25">
        <v>4903</v>
      </c>
      <c r="C36" s="6">
        <v>800000</v>
      </c>
      <c r="D36" s="7">
        <f>659704+1038+75</f>
        <v>660817</v>
      </c>
      <c r="E36" s="7">
        <v>825000</v>
      </c>
    </row>
    <row r="37" spans="1:5">
      <c r="A37" s="24" t="s">
        <v>29</v>
      </c>
      <c r="B37" s="25">
        <v>1062</v>
      </c>
      <c r="C37" s="6">
        <v>5000</v>
      </c>
      <c r="D37" s="7">
        <f>5663+5611</f>
        <v>11274</v>
      </c>
      <c r="E37" s="7">
        <v>15000</v>
      </c>
    </row>
    <row r="38" spans="1:5">
      <c r="A38" s="24" t="s">
        <v>30</v>
      </c>
      <c r="B38" s="26">
        <v>0</v>
      </c>
      <c r="C38" s="6">
        <v>160000</v>
      </c>
      <c r="D38" s="7">
        <f>109466+15638</f>
        <v>125104</v>
      </c>
      <c r="E38" s="7">
        <v>130000</v>
      </c>
    </row>
    <row r="39" spans="1:5">
      <c r="A39" s="24" t="s">
        <v>31</v>
      </c>
      <c r="B39" s="26">
        <v>0</v>
      </c>
      <c r="C39" s="6">
        <v>0</v>
      </c>
      <c r="D39" s="7">
        <f>4130</f>
        <v>4130</v>
      </c>
      <c r="E39" s="7">
        <v>25000</v>
      </c>
    </row>
    <row r="40" spans="1:5">
      <c r="A40" s="24" t="s">
        <v>32</v>
      </c>
      <c r="B40" s="25">
        <v>172000</v>
      </c>
      <c r="C40" s="6">
        <v>300000</v>
      </c>
      <c r="D40" s="7">
        <v>275000</v>
      </c>
      <c r="E40" s="7">
        <v>300000</v>
      </c>
    </row>
    <row r="41" spans="1:5">
      <c r="A41" s="24" t="s">
        <v>33</v>
      </c>
      <c r="B41" s="26">
        <v>0</v>
      </c>
      <c r="C41" s="6">
        <v>50000</v>
      </c>
      <c r="D41" s="7">
        <v>84873</v>
      </c>
      <c r="E41" s="7">
        <v>90000</v>
      </c>
    </row>
    <row r="42" spans="1:5">
      <c r="A42" s="24" t="s">
        <v>34</v>
      </c>
      <c r="B42" s="26">
        <v>0</v>
      </c>
      <c r="C42" s="6">
        <v>0</v>
      </c>
      <c r="D42" s="7">
        <v>0</v>
      </c>
      <c r="E42" s="7">
        <v>10000</v>
      </c>
    </row>
    <row r="43" spans="1:5">
      <c r="A43" s="24" t="s">
        <v>35</v>
      </c>
      <c r="B43" s="25">
        <v>5295</v>
      </c>
      <c r="C43" s="6">
        <v>5295</v>
      </c>
      <c r="D43" s="7">
        <v>7895</v>
      </c>
      <c r="E43" s="7">
        <v>7895</v>
      </c>
    </row>
    <row r="44" spans="1:5">
      <c r="A44" s="24" t="s">
        <v>36</v>
      </c>
      <c r="B44" s="26">
        <v>0</v>
      </c>
      <c r="C44" s="6">
        <v>0</v>
      </c>
      <c r="D44" s="7"/>
      <c r="E44" s="7">
        <v>2500</v>
      </c>
    </row>
    <row r="45" spans="1:5">
      <c r="A45" s="24" t="s">
        <v>37</v>
      </c>
      <c r="B45" s="26">
        <v>0</v>
      </c>
      <c r="C45" s="6">
        <v>0</v>
      </c>
      <c r="D45" s="7">
        <f>825+1963</f>
        <v>2788</v>
      </c>
      <c r="E45" s="7">
        <v>3000</v>
      </c>
    </row>
    <row r="46" spans="1:5">
      <c r="A46" s="24" t="s">
        <v>38</v>
      </c>
      <c r="B46" s="26">
        <v>0</v>
      </c>
      <c r="C46" s="6">
        <v>0</v>
      </c>
      <c r="D46" s="7">
        <f>1702+4238+5877+50</f>
        <v>11867</v>
      </c>
      <c r="E46" s="7">
        <v>15000</v>
      </c>
    </row>
    <row r="47" spans="1:5">
      <c r="A47" s="10" t="s">
        <v>39</v>
      </c>
      <c r="B47" s="11">
        <f>SUM(B36:B46)</f>
        <v>183260</v>
      </c>
      <c r="C47" s="11">
        <f>SUM(C36:C46)</f>
        <v>1320295</v>
      </c>
      <c r="D47" s="13">
        <f>SUM(D36:D46)</f>
        <v>1183748</v>
      </c>
      <c r="E47" s="11">
        <f t="shared" ref="E47" si="3">SUM(E36:E46)</f>
        <v>1423395</v>
      </c>
    </row>
    <row r="49" spans="1:5">
      <c r="A49" t="s">
        <v>40</v>
      </c>
    </row>
    <row r="50" spans="1:5">
      <c r="A50" s="24" t="s">
        <v>41</v>
      </c>
      <c r="B50" s="26">
        <v>870</v>
      </c>
      <c r="C50" s="6">
        <v>25000</v>
      </c>
      <c r="D50" s="6">
        <f>2690+1282+1042+78+100+21+54+492+3194+151+212</f>
        <v>9316</v>
      </c>
      <c r="E50" s="6">
        <v>10000</v>
      </c>
    </row>
    <row r="51" spans="1:5">
      <c r="A51" s="24" t="s">
        <v>42</v>
      </c>
      <c r="B51" s="26">
        <v>292</v>
      </c>
      <c r="C51" s="6">
        <v>15000</v>
      </c>
      <c r="D51" s="6">
        <v>4802</v>
      </c>
      <c r="E51" s="6">
        <v>7500</v>
      </c>
    </row>
    <row r="52" spans="1:5">
      <c r="A52" s="24" t="s">
        <v>43</v>
      </c>
      <c r="B52" s="26">
        <v>1999</v>
      </c>
      <c r="C52" s="6">
        <v>50000</v>
      </c>
      <c r="D52" s="6">
        <f>16625+6825+6686+6744</f>
        <v>36880</v>
      </c>
      <c r="E52" s="6">
        <v>40000</v>
      </c>
    </row>
    <row r="53" spans="1:5">
      <c r="A53" s="10" t="s">
        <v>44</v>
      </c>
      <c r="B53" s="12">
        <f>SUM(B50:B52)</f>
        <v>3161</v>
      </c>
      <c r="C53" s="11">
        <f>SUM(C50:C52)</f>
        <v>90000</v>
      </c>
      <c r="D53" s="12">
        <f>SUM(D50:D52)</f>
        <v>50998</v>
      </c>
      <c r="E53" s="12">
        <f t="shared" ref="E53" si="4">SUM(E50:E52)</f>
        <v>57500</v>
      </c>
    </row>
    <row r="55" spans="1:5">
      <c r="A55" t="s">
        <v>45</v>
      </c>
    </row>
    <row r="56" spans="1:5">
      <c r="A56" s="24" t="s">
        <v>46</v>
      </c>
      <c r="B56" s="26">
        <v>75000</v>
      </c>
    </row>
    <row r="57" spans="1:5">
      <c r="A57" s="24" t="s">
        <v>47</v>
      </c>
      <c r="B57" s="26">
        <v>100000</v>
      </c>
    </row>
    <row r="58" spans="1:5">
      <c r="A58" s="24" t="s">
        <v>48</v>
      </c>
      <c r="B58" s="26">
        <v>76680</v>
      </c>
      <c r="C58" s="6">
        <v>456680</v>
      </c>
      <c r="D58" s="6">
        <f>460000+28277-8277</f>
        <v>480000</v>
      </c>
      <c r="E58" s="6">
        <v>480000</v>
      </c>
    </row>
    <row r="59" spans="1:5">
      <c r="A59" s="24" t="s">
        <v>49</v>
      </c>
      <c r="B59" s="26">
        <v>134951</v>
      </c>
      <c r="C59" s="6">
        <v>50000</v>
      </c>
      <c r="D59" s="6">
        <f>165049-9198</f>
        <v>155851</v>
      </c>
      <c r="E59" s="6">
        <v>165049</v>
      </c>
    </row>
    <row r="60" spans="1:5">
      <c r="A60" s="24" t="s">
        <v>50</v>
      </c>
      <c r="B60" s="26">
        <v>0</v>
      </c>
      <c r="C60" s="6">
        <v>0</v>
      </c>
      <c r="D60" s="6">
        <f>1500+1100</f>
        <v>2600</v>
      </c>
      <c r="E60" s="6">
        <v>5000</v>
      </c>
    </row>
    <row r="61" spans="1:5">
      <c r="A61" s="24" t="s">
        <v>51</v>
      </c>
      <c r="B61" s="26">
        <v>0</v>
      </c>
      <c r="C61" s="6">
        <v>0</v>
      </c>
      <c r="D61" s="6">
        <f>856</f>
        <v>856</v>
      </c>
      <c r="E61" s="6">
        <v>50000</v>
      </c>
    </row>
    <row r="62" spans="1:5">
      <c r="A62" s="24" t="s">
        <v>52</v>
      </c>
      <c r="B62" s="26">
        <v>0</v>
      </c>
      <c r="C62" s="6">
        <v>0</v>
      </c>
      <c r="D62" s="6">
        <f>72000+7500</f>
        <v>79500</v>
      </c>
      <c r="E62" s="6">
        <v>110000</v>
      </c>
    </row>
    <row r="63" spans="1:5">
      <c r="A63" s="10" t="s">
        <v>53</v>
      </c>
      <c r="B63" s="12">
        <f>SUM(B56:B62)</f>
        <v>386631</v>
      </c>
      <c r="C63" s="11">
        <f>SUM(C58:C62)</f>
        <v>506680</v>
      </c>
      <c r="D63" s="12">
        <f t="shared" ref="D63:E63" si="5">SUM(D58:D62)</f>
        <v>718807</v>
      </c>
      <c r="E63" s="12">
        <f t="shared" si="5"/>
        <v>810049</v>
      </c>
    </row>
    <row r="64" spans="1:5">
      <c r="A64" s="10"/>
      <c r="B64" s="11"/>
    </row>
    <row r="65" spans="1:5" ht="19">
      <c r="A65" s="27" t="s">
        <v>54</v>
      </c>
      <c r="B65" s="19">
        <f>SUM(B47+B53+B63)</f>
        <v>573052</v>
      </c>
      <c r="C65" s="18">
        <f>SUM(C63+C53+C47)</f>
        <v>1916975</v>
      </c>
      <c r="D65" s="18">
        <f t="shared" ref="D65:E65" si="6">SUM(D63+D53+D47)</f>
        <v>1953553</v>
      </c>
      <c r="E65" s="18">
        <f t="shared" si="6"/>
        <v>2290944</v>
      </c>
    </row>
    <row r="67" spans="1:5">
      <c r="A67" s="21" t="s">
        <v>55</v>
      </c>
      <c r="B67" s="22"/>
      <c r="C67" s="23"/>
      <c r="D67" s="23"/>
      <c r="E67" s="23"/>
    </row>
    <row r="69" spans="1:5">
      <c r="A69" t="s">
        <v>56</v>
      </c>
      <c r="B69" s="6">
        <v>0</v>
      </c>
      <c r="C69" s="6">
        <v>0</v>
      </c>
      <c r="D69" s="6">
        <f>SUM(D7*0.75)-(D75+D8)</f>
        <v>939969.9</v>
      </c>
      <c r="E69" s="6">
        <f>SUM(E7*0.75)-(E75+E8)</f>
        <v>939969.9</v>
      </c>
    </row>
    <row r="70" spans="1:5">
      <c r="A70" t="s">
        <v>57</v>
      </c>
      <c r="B70" s="6">
        <v>0</v>
      </c>
      <c r="C70" s="6">
        <v>5076820</v>
      </c>
      <c r="D70" s="6">
        <v>0</v>
      </c>
      <c r="E70" s="6">
        <v>0</v>
      </c>
    </row>
    <row r="71" spans="1:5">
      <c r="A71" s="10" t="s">
        <v>58</v>
      </c>
      <c r="B71" s="11">
        <f>SUM(B69:B70)</f>
        <v>0</v>
      </c>
      <c r="C71" s="11">
        <f>SUM(C69:C70)</f>
        <v>5076820</v>
      </c>
      <c r="D71" s="12">
        <f t="shared" ref="D71:E71" si="7">SUM(D69:D70)</f>
        <v>939969.9</v>
      </c>
      <c r="E71" s="12">
        <f t="shared" si="7"/>
        <v>939969.9</v>
      </c>
    </row>
    <row r="73" spans="1:5">
      <c r="A73" s="21" t="s">
        <v>59</v>
      </c>
      <c r="B73" s="22"/>
      <c r="C73" s="23"/>
      <c r="D73" s="23"/>
      <c r="E73" s="23"/>
    </row>
    <row r="75" spans="1:5">
      <c r="A75" s="28" t="s">
        <v>60</v>
      </c>
      <c r="B75" s="29">
        <v>0</v>
      </c>
      <c r="C75" s="6">
        <v>46137</v>
      </c>
      <c r="D75" s="6">
        <f>SUM(D7*0.75)*(0.1)</f>
        <v>104441.1</v>
      </c>
      <c r="E75" s="6">
        <f>SUM(E7*0.75)*(0.1)</f>
        <v>104441.1</v>
      </c>
    </row>
    <row r="76" spans="1:5">
      <c r="A76" s="28" t="s">
        <v>61</v>
      </c>
      <c r="B76" s="29">
        <v>0</v>
      </c>
      <c r="C76" s="6">
        <v>69205</v>
      </c>
      <c r="D76" s="6">
        <f>SUM(D7*0.25)</f>
        <v>348137</v>
      </c>
      <c r="E76" s="6">
        <f>SUM(E7*0.25)</f>
        <v>348137</v>
      </c>
    </row>
    <row r="77" spans="1:5">
      <c r="A77" s="28" t="s">
        <v>62</v>
      </c>
      <c r="B77" s="29">
        <v>0</v>
      </c>
      <c r="C77" s="6">
        <v>23068</v>
      </c>
      <c r="D77" s="6">
        <v>0</v>
      </c>
      <c r="E77" s="6">
        <v>0</v>
      </c>
    </row>
    <row r="78" spans="1:5">
      <c r="A78" s="28" t="s">
        <v>63</v>
      </c>
      <c r="B78" s="29">
        <v>0</v>
      </c>
      <c r="C78" s="6">
        <v>23068</v>
      </c>
      <c r="D78" s="6">
        <v>0</v>
      </c>
      <c r="E78" s="6">
        <v>0</v>
      </c>
    </row>
    <row r="79" spans="1:5">
      <c r="A79" s="10" t="s">
        <v>64</v>
      </c>
      <c r="B79" s="11">
        <f>SUM(B75:B78)</f>
        <v>0</v>
      </c>
      <c r="C79" s="11">
        <f>SUM(C75:C78)</f>
        <v>161478</v>
      </c>
      <c r="D79" s="12">
        <f t="shared" ref="D79:E79" si="8">SUM(D75:D78)</f>
        <v>452578.1</v>
      </c>
      <c r="E79" s="12">
        <f t="shared" si="8"/>
        <v>452578.1</v>
      </c>
    </row>
    <row r="81" spans="1:5">
      <c r="A81" s="21" t="s">
        <v>65</v>
      </c>
      <c r="B81" s="22"/>
      <c r="C81" s="30"/>
      <c r="D81" s="30"/>
      <c r="E81" s="30"/>
    </row>
    <row r="83" spans="1:5">
      <c r="A83" s="14" t="s">
        <v>66</v>
      </c>
      <c r="B83" s="6">
        <v>0</v>
      </c>
      <c r="C83" s="6">
        <v>0</v>
      </c>
      <c r="D83" s="6">
        <v>0</v>
      </c>
      <c r="E83" s="6">
        <v>0</v>
      </c>
    </row>
    <row r="84" spans="1:5">
      <c r="A84" s="14" t="s">
        <v>67</v>
      </c>
      <c r="B84" s="6">
        <v>0</v>
      </c>
      <c r="C84" s="6">
        <v>0</v>
      </c>
      <c r="D84" s="6">
        <v>0</v>
      </c>
      <c r="E84" s="6">
        <v>0</v>
      </c>
    </row>
    <row r="85" spans="1:5">
      <c r="A85" s="10" t="s">
        <v>68</v>
      </c>
      <c r="B85" s="11">
        <f>SUM(B83:B84)</f>
        <v>0</v>
      </c>
      <c r="C85" s="11">
        <f>SUM(C83:C84)</f>
        <v>0</v>
      </c>
      <c r="D85" s="11">
        <f>SUM(D83:D84)</f>
        <v>0</v>
      </c>
      <c r="E85" s="11">
        <f>SUM(E83:E84)</f>
        <v>0</v>
      </c>
    </row>
    <row r="86" spans="1:5" ht="19">
      <c r="C86" s="16"/>
      <c r="D86" s="16"/>
      <c r="E86" s="16"/>
    </row>
    <row r="87" spans="1:5" ht="19">
      <c r="A87" s="31" t="s">
        <v>69</v>
      </c>
      <c r="B87" s="32">
        <f>SUM(B29)-(B65+B71+B79+B85)</f>
        <v>1401948</v>
      </c>
      <c r="C87" s="33">
        <f>SUM(C29)-(C65+C71+C79+C85)</f>
        <v>846397.34999999963</v>
      </c>
      <c r="D87" s="34">
        <f>SUM(D22-D65)</f>
        <v>448395</v>
      </c>
      <c r="E87" s="34">
        <f>SUM(E22-E65)</f>
        <v>111004</v>
      </c>
    </row>
    <row r="89" spans="1:5" ht="19">
      <c r="A89" s="27" t="s">
        <v>70</v>
      </c>
      <c r="B89" s="19">
        <f>SUM(B65+B71+B79+B85+B87)</f>
        <v>1975000</v>
      </c>
      <c r="C89" s="18">
        <f>SUM(C65+C71+C79+C87)</f>
        <v>8001670.3499999996</v>
      </c>
      <c r="D89" s="18">
        <f t="shared" ref="D89:E89" si="9">SUM(D65+D71+D79+D87)</f>
        <v>3794496</v>
      </c>
      <c r="E89" s="18">
        <f t="shared" si="9"/>
        <v>3794496</v>
      </c>
    </row>
  </sheetData>
  <mergeCells count="4">
    <mergeCell ref="A2:E2"/>
    <mergeCell ref="A3:E3"/>
    <mergeCell ref="A5:D5"/>
    <mergeCell ref="A31:D3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DEA9E-138F-C746-ABA3-AA3DC1BE6DA6}">
  <dimension ref="A1:I440"/>
  <sheetViews>
    <sheetView showGridLines="0" topLeftCell="B47" zoomScaleNormal="100" workbookViewId="0">
      <selection activeCell="E58" sqref="E58:E62"/>
    </sheetView>
  </sheetViews>
  <sheetFormatPr baseColWidth="10" defaultColWidth="8.5" defaultRowHeight="13"/>
  <cols>
    <col min="1" max="1" width="5.6640625" style="38" customWidth="1"/>
    <col min="2" max="2" width="8.5" style="55" customWidth="1"/>
    <col min="3" max="3" width="35.6640625" style="38" customWidth="1"/>
    <col min="4" max="4" width="22.83203125" style="38" customWidth="1"/>
    <col min="5" max="6" width="19.5" style="38" customWidth="1"/>
    <col min="7" max="7" width="8.33203125" style="38" customWidth="1"/>
    <col min="8" max="16384" width="8.5" style="38"/>
  </cols>
  <sheetData>
    <row r="1" spans="1:9" ht="20">
      <c r="A1" s="136" t="s">
        <v>71</v>
      </c>
      <c r="B1" s="137"/>
      <c r="C1" s="137"/>
      <c r="D1" s="35" t="s">
        <v>72</v>
      </c>
      <c r="E1" s="36"/>
      <c r="F1" s="37"/>
    </row>
    <row r="2" spans="1:9" ht="20">
      <c r="A2" s="138"/>
      <c r="B2" s="139"/>
      <c r="C2" s="139"/>
      <c r="D2" s="39"/>
      <c r="F2" s="40"/>
    </row>
    <row r="3" spans="1:9" ht="13" customHeight="1">
      <c r="A3" s="140"/>
      <c r="B3" s="141"/>
      <c r="C3" s="141"/>
      <c r="D3" s="39"/>
      <c r="E3" s="41"/>
      <c r="F3" s="42"/>
    </row>
    <row r="4" spans="1:9" ht="25">
      <c r="A4" s="138" t="s">
        <v>0</v>
      </c>
      <c r="B4" s="139"/>
      <c r="C4" s="139"/>
      <c r="D4" s="39" t="s">
        <v>73</v>
      </c>
      <c r="E4" s="43">
        <v>44012</v>
      </c>
      <c r="F4" s="42"/>
    </row>
    <row r="5" spans="1:9">
      <c r="A5" s="142"/>
      <c r="B5" s="143"/>
      <c r="C5" s="143"/>
      <c r="D5" s="44"/>
      <c r="E5" s="45"/>
      <c r="F5" s="46"/>
    </row>
    <row r="6" spans="1:9" ht="18">
      <c r="A6" s="144" t="s">
        <v>74</v>
      </c>
      <c r="B6" s="145"/>
      <c r="C6" s="145"/>
      <c r="D6" s="145"/>
      <c r="E6" s="145"/>
      <c r="F6" s="146"/>
    </row>
    <row r="7" spans="1:9" ht="173.25" customHeight="1" thickBot="1">
      <c r="A7" s="125" t="s">
        <v>75</v>
      </c>
      <c r="B7" s="126"/>
      <c r="C7" s="126"/>
      <c r="D7" s="126" t="s">
        <v>76</v>
      </c>
      <c r="E7" s="126"/>
      <c r="F7" s="127"/>
    </row>
    <row r="8" spans="1:9" ht="35.25" customHeight="1" thickBot="1">
      <c r="A8" s="128" t="s">
        <v>77</v>
      </c>
      <c r="B8" s="129"/>
      <c r="C8" s="129"/>
      <c r="D8" s="129"/>
      <c r="E8" s="129"/>
      <c r="F8" s="130"/>
    </row>
    <row r="9" spans="1:9" s="50" customFormat="1" ht="17.75" customHeight="1">
      <c r="A9" s="131" t="s">
        <v>78</v>
      </c>
      <c r="B9" s="132"/>
      <c r="C9" s="47" t="s">
        <v>79</v>
      </c>
      <c r="D9" s="48"/>
      <c r="E9" s="48"/>
      <c r="F9" s="49"/>
    </row>
    <row r="10" spans="1:9">
      <c r="A10" s="133"/>
      <c r="B10" s="134"/>
      <c r="C10" s="135"/>
      <c r="D10" s="51"/>
      <c r="E10" s="51"/>
      <c r="F10" s="52" t="s">
        <v>80</v>
      </c>
    </row>
    <row r="11" spans="1:9">
      <c r="A11" s="111"/>
      <c r="B11" s="112"/>
      <c r="C11" s="113"/>
      <c r="D11" s="53" t="s">
        <v>81</v>
      </c>
      <c r="E11" s="53" t="s">
        <v>82</v>
      </c>
      <c r="F11" s="54" t="s">
        <v>83</v>
      </c>
      <c r="G11" s="55"/>
      <c r="H11" s="55"/>
      <c r="I11" s="55"/>
    </row>
    <row r="12" spans="1:9">
      <c r="A12" s="111" t="s">
        <v>84</v>
      </c>
      <c r="B12" s="112"/>
      <c r="C12" s="113"/>
      <c r="D12" s="53" t="s">
        <v>85</v>
      </c>
      <c r="E12" s="53" t="s">
        <v>86</v>
      </c>
      <c r="F12" s="54" t="s">
        <v>87</v>
      </c>
      <c r="G12" s="55"/>
      <c r="H12" s="55"/>
      <c r="I12" s="55"/>
    </row>
    <row r="13" spans="1:9">
      <c r="A13" s="122" t="s">
        <v>88</v>
      </c>
      <c r="B13" s="123"/>
      <c r="C13" s="124"/>
      <c r="D13" s="56" t="s">
        <v>89</v>
      </c>
      <c r="E13" s="56" t="s">
        <v>90</v>
      </c>
      <c r="F13" s="56" t="s">
        <v>91</v>
      </c>
      <c r="G13" s="55"/>
      <c r="H13" s="55"/>
      <c r="I13" s="55"/>
    </row>
    <row r="14" spans="1:9" ht="14" thickBot="1">
      <c r="A14" s="57"/>
      <c r="B14" s="38"/>
      <c r="C14" s="55"/>
      <c r="F14" s="58"/>
    </row>
    <row r="15" spans="1:9" ht="18">
      <c r="A15" s="59"/>
      <c r="B15" s="105" t="s">
        <v>92</v>
      </c>
      <c r="C15" s="106"/>
      <c r="D15" s="60"/>
      <c r="E15" s="60"/>
      <c r="F15" s="60"/>
    </row>
    <row r="16" spans="1:9" ht="16">
      <c r="A16" s="61"/>
      <c r="B16" s="94" t="s">
        <v>93</v>
      </c>
      <c r="C16" s="95"/>
      <c r="D16" s="62">
        <f>'[1]FY20 Budget'!B8</f>
        <v>0</v>
      </c>
      <c r="E16" s="62">
        <f>'Amended 2020'!D7</f>
        <v>1392548</v>
      </c>
      <c r="F16" s="62">
        <f>'Amended 2020'!E7</f>
        <v>1392548</v>
      </c>
    </row>
    <row r="17" spans="1:6" ht="16">
      <c r="A17" s="61"/>
      <c r="B17" s="94" t="s">
        <v>94</v>
      </c>
      <c r="C17" s="95"/>
      <c r="D17" s="62">
        <f>'[1]FY20 Budget'!B9</f>
        <v>0</v>
      </c>
      <c r="E17" s="62">
        <f>'[1]FY19 Budget'!C9</f>
        <v>0</v>
      </c>
      <c r="F17" s="62">
        <f>'[1]FY20 Budget'!C9</f>
        <v>0</v>
      </c>
    </row>
    <row r="18" spans="1:6" ht="16">
      <c r="A18" s="61"/>
      <c r="B18" s="94" t="s">
        <v>95</v>
      </c>
      <c r="C18" s="95"/>
      <c r="D18" s="62">
        <f>'[1]FY20 Budget'!B10</f>
        <v>0</v>
      </c>
      <c r="E18" s="62">
        <f>'[1]FY19 Budget'!C10</f>
        <v>0</v>
      </c>
      <c r="F18" s="62">
        <v>0</v>
      </c>
    </row>
    <row r="19" spans="1:6" ht="16">
      <c r="A19" s="61"/>
      <c r="B19" s="94" t="s">
        <v>96</v>
      </c>
      <c r="C19" s="95"/>
      <c r="D19" s="62"/>
      <c r="E19" s="62"/>
      <c r="F19" s="62"/>
    </row>
    <row r="20" spans="1:6" ht="17" thickBot="1">
      <c r="A20" s="63"/>
      <c r="B20" s="109"/>
      <c r="C20" s="110"/>
      <c r="D20" s="64"/>
      <c r="E20" s="64"/>
      <c r="F20" s="64"/>
    </row>
    <row r="21" spans="1:6" ht="18">
      <c r="A21" s="65"/>
      <c r="B21" s="105" t="s">
        <v>97</v>
      </c>
      <c r="C21" s="106"/>
      <c r="D21" s="60"/>
      <c r="E21" s="60"/>
      <c r="F21" s="60"/>
    </row>
    <row r="22" spans="1:6" ht="16">
      <c r="A22" s="61"/>
      <c r="B22" s="94" t="s">
        <v>15</v>
      </c>
      <c r="C22" s="95"/>
      <c r="D22" s="62">
        <f>'Amended 2020'!B16</f>
        <v>1975000</v>
      </c>
      <c r="E22" s="62">
        <f>'Amended 2020'!D16</f>
        <v>1000000</v>
      </c>
      <c r="F22" s="62">
        <f>'Amended 2020'!E16</f>
        <v>1000000</v>
      </c>
    </row>
    <row r="23" spans="1:6" ht="16">
      <c r="A23" s="61"/>
      <c r="B23" s="94" t="s">
        <v>96</v>
      </c>
      <c r="C23" s="95"/>
      <c r="D23" s="62"/>
      <c r="E23" s="62"/>
      <c r="F23" s="62"/>
    </row>
    <row r="24" spans="1:6" ht="17" thickBot="1">
      <c r="A24" s="63"/>
      <c r="B24" s="109"/>
      <c r="C24" s="110"/>
      <c r="D24" s="64"/>
      <c r="E24" s="64"/>
      <c r="F24" s="64"/>
    </row>
    <row r="25" spans="1:6" ht="18">
      <c r="A25" s="65"/>
      <c r="B25" s="105" t="s">
        <v>98</v>
      </c>
      <c r="C25" s="106"/>
      <c r="D25" s="60"/>
      <c r="E25" s="60"/>
      <c r="F25" s="60"/>
    </row>
    <row r="26" spans="1:6" ht="16">
      <c r="A26" s="61"/>
      <c r="B26" s="94" t="s">
        <v>99</v>
      </c>
      <c r="C26" s="95"/>
      <c r="D26" s="62">
        <f>'[1]FY20 Budget'!B19</f>
        <v>0</v>
      </c>
      <c r="E26" s="62">
        <f>'[1]FY19 Budget'!C21</f>
        <v>0</v>
      </c>
      <c r="F26" s="62">
        <v>0</v>
      </c>
    </row>
    <row r="27" spans="1:6" ht="16">
      <c r="A27" s="61"/>
      <c r="B27" s="66" t="s">
        <v>100</v>
      </c>
      <c r="C27" s="67"/>
      <c r="D27" s="62"/>
      <c r="E27" s="62"/>
      <c r="F27" s="62"/>
    </row>
    <row r="28" spans="1:6" ht="16">
      <c r="A28" s="61"/>
      <c r="B28" s="66" t="s">
        <v>101</v>
      </c>
      <c r="C28" s="67"/>
      <c r="D28" s="62"/>
      <c r="E28" s="62"/>
      <c r="F28" s="62"/>
    </row>
    <row r="29" spans="1:6" ht="16">
      <c r="A29" s="61"/>
      <c r="B29" s="66" t="s">
        <v>102</v>
      </c>
      <c r="C29" s="67"/>
      <c r="D29" s="62"/>
      <c r="E29" s="62"/>
      <c r="F29" s="62"/>
    </row>
    <row r="30" spans="1:6" ht="16">
      <c r="A30" s="61"/>
      <c r="B30" s="66" t="s">
        <v>103</v>
      </c>
      <c r="C30" s="67"/>
      <c r="D30" s="62"/>
      <c r="E30" s="62"/>
      <c r="F30" s="62"/>
    </row>
    <row r="31" spans="1:6" ht="16">
      <c r="A31" s="61"/>
      <c r="B31" s="66" t="s">
        <v>104</v>
      </c>
      <c r="C31" s="67"/>
      <c r="D31" s="62"/>
      <c r="E31" s="62"/>
      <c r="F31" s="62"/>
    </row>
    <row r="32" spans="1:6" ht="16">
      <c r="A32" s="61"/>
      <c r="B32" s="94" t="s">
        <v>105</v>
      </c>
      <c r="C32" s="95"/>
      <c r="D32" s="62"/>
      <c r="E32" s="62"/>
      <c r="F32" s="62"/>
    </row>
    <row r="33" spans="1:6" ht="17" thickBot="1">
      <c r="A33" s="63"/>
      <c r="B33" s="109"/>
      <c r="C33" s="110"/>
      <c r="D33" s="64"/>
      <c r="E33" s="64"/>
      <c r="F33" s="64"/>
    </row>
    <row r="34" spans="1:6" s="70" customFormat="1" ht="18">
      <c r="A34" s="68"/>
      <c r="B34" s="105" t="s">
        <v>106</v>
      </c>
      <c r="C34" s="106"/>
      <c r="D34" s="69"/>
      <c r="E34" s="69"/>
      <c r="F34" s="69"/>
    </row>
    <row r="35" spans="1:6" ht="16">
      <c r="A35" s="63"/>
      <c r="B35" s="71" t="s">
        <v>107</v>
      </c>
      <c r="C35" s="72"/>
      <c r="D35" s="64"/>
      <c r="E35" s="64"/>
      <c r="F35" s="64"/>
    </row>
    <row r="36" spans="1:6" ht="16">
      <c r="A36" s="63"/>
      <c r="B36" s="71"/>
      <c r="C36" s="72"/>
      <c r="D36" s="64"/>
      <c r="E36" s="64"/>
      <c r="F36" s="64"/>
    </row>
    <row r="37" spans="1:6" ht="16">
      <c r="A37" s="63"/>
      <c r="B37" s="96" t="s">
        <v>108</v>
      </c>
      <c r="C37" s="97"/>
      <c r="D37" s="64">
        <f>'[1]FY20 Budget'!B29</f>
        <v>0</v>
      </c>
      <c r="E37" s="64">
        <f>'Amended 2020'!D18</f>
        <v>1401948</v>
      </c>
      <c r="F37" s="64">
        <f>'Amended 2020'!E18</f>
        <v>1401948</v>
      </c>
    </row>
    <row r="38" spans="1:6" ht="17" thickBot="1">
      <c r="A38" s="63"/>
      <c r="B38" s="109"/>
      <c r="C38" s="110"/>
      <c r="D38" s="64"/>
      <c r="E38" s="64"/>
      <c r="F38" s="64"/>
    </row>
    <row r="39" spans="1:6" ht="15" customHeight="1">
      <c r="A39" s="59"/>
      <c r="B39" s="100" t="s">
        <v>109</v>
      </c>
      <c r="C39" s="101"/>
      <c r="D39" s="73">
        <f>SUM(D16:D38)</f>
        <v>1975000</v>
      </c>
      <c r="E39" s="73">
        <f>SUM(E16:E38)</f>
        <v>3794496</v>
      </c>
      <c r="F39" s="73">
        <f>SUM(F15:F38)</f>
        <v>3794496</v>
      </c>
    </row>
    <row r="40" spans="1:6">
      <c r="A40" s="74"/>
      <c r="B40" s="36"/>
      <c r="C40" s="36"/>
      <c r="D40" s="36"/>
      <c r="E40" s="36"/>
      <c r="F40" s="75"/>
    </row>
    <row r="41" spans="1:6">
      <c r="A41" s="102"/>
      <c r="B41" s="103"/>
      <c r="C41" s="103"/>
      <c r="D41" s="103"/>
      <c r="E41" s="103"/>
      <c r="F41" s="104"/>
    </row>
    <row r="42" spans="1:6">
      <c r="A42" s="44"/>
      <c r="B42" s="45"/>
      <c r="C42" s="45"/>
      <c r="D42" s="45"/>
      <c r="E42" s="45"/>
      <c r="F42" s="76"/>
    </row>
    <row r="43" spans="1:6">
      <c r="B43" s="38"/>
    </row>
    <row r="44" spans="1:6">
      <c r="B44" s="38"/>
    </row>
    <row r="45" spans="1:6" ht="18">
      <c r="A45" s="77" t="s">
        <v>110</v>
      </c>
      <c r="B45" s="78"/>
      <c r="C45" s="78" t="s">
        <v>0</v>
      </c>
      <c r="D45" s="77" t="s">
        <v>111</v>
      </c>
      <c r="E45" s="79">
        <v>2020</v>
      </c>
      <c r="F45" s="80"/>
    </row>
    <row r="46" spans="1:6" s="84" customFormat="1" ht="18">
      <c r="A46" s="117" t="s">
        <v>112</v>
      </c>
      <c r="B46" s="118"/>
      <c r="C46" s="81" t="s">
        <v>113</v>
      </c>
      <c r="D46" s="82"/>
      <c r="E46" s="82"/>
      <c r="F46" s="83"/>
    </row>
    <row r="47" spans="1:6">
      <c r="A47" s="119"/>
      <c r="B47" s="120"/>
      <c r="C47" s="121"/>
      <c r="D47" s="51"/>
      <c r="E47" s="51"/>
      <c r="F47" s="52" t="s">
        <v>80</v>
      </c>
    </row>
    <row r="48" spans="1:6">
      <c r="A48" s="111"/>
      <c r="B48" s="112"/>
      <c r="C48" s="113"/>
      <c r="D48" s="53" t="s">
        <v>81</v>
      </c>
      <c r="E48" s="53" t="s">
        <v>82</v>
      </c>
      <c r="F48" s="54" t="s">
        <v>83</v>
      </c>
    </row>
    <row r="49" spans="1:6">
      <c r="A49" s="111" t="s">
        <v>114</v>
      </c>
      <c r="B49" s="112"/>
      <c r="C49" s="113"/>
      <c r="D49" s="53" t="s">
        <v>115</v>
      </c>
      <c r="E49" s="53" t="s">
        <v>86</v>
      </c>
      <c r="F49" s="54" t="s">
        <v>87</v>
      </c>
    </row>
    <row r="50" spans="1:6">
      <c r="A50" s="114" t="s">
        <v>88</v>
      </c>
      <c r="B50" s="115"/>
      <c r="C50" s="116"/>
      <c r="D50" s="56" t="s">
        <v>89</v>
      </c>
      <c r="E50" s="56" t="s">
        <v>90</v>
      </c>
      <c r="F50" s="56" t="s">
        <v>91</v>
      </c>
    </row>
    <row r="51" spans="1:6" ht="14" thickBot="1">
      <c r="A51" s="85"/>
      <c r="B51" s="86"/>
      <c r="D51" s="55"/>
      <c r="E51" s="55"/>
      <c r="F51" s="87"/>
    </row>
    <row r="52" spans="1:6" ht="18">
      <c r="A52" s="59"/>
      <c r="B52" s="105" t="s">
        <v>26</v>
      </c>
      <c r="C52" s="106"/>
      <c r="D52" s="60"/>
      <c r="E52" s="60"/>
      <c r="F52" s="60"/>
    </row>
    <row r="53" spans="1:6" ht="16">
      <c r="A53" s="61"/>
      <c r="B53" s="94" t="s">
        <v>28</v>
      </c>
      <c r="C53" s="95"/>
      <c r="D53" s="62">
        <f>'Amended 2020'!B36</f>
        <v>4903</v>
      </c>
      <c r="E53" s="62">
        <f>'Amended 2020'!D36</f>
        <v>660817</v>
      </c>
      <c r="F53" s="62">
        <f>'Amended 2020'!E36</f>
        <v>825000</v>
      </c>
    </row>
    <row r="54" spans="1:6" ht="16">
      <c r="A54" s="61"/>
      <c r="B54" s="94" t="s">
        <v>29</v>
      </c>
      <c r="C54" s="95"/>
      <c r="D54" s="62">
        <f>'Amended 2020'!B37</f>
        <v>1062</v>
      </c>
      <c r="E54" s="62">
        <f>'Amended 2020'!D37</f>
        <v>11274</v>
      </c>
      <c r="F54" s="62">
        <f>'Amended 2020'!E37</f>
        <v>15000</v>
      </c>
    </row>
    <row r="55" spans="1:6" ht="16">
      <c r="A55" s="61"/>
      <c r="B55" s="94" t="s">
        <v>30</v>
      </c>
      <c r="C55" s="95"/>
      <c r="D55" s="62">
        <v>0</v>
      </c>
      <c r="E55" s="62">
        <f>'Amended 2020'!D38+'Amended 2020'!D39</f>
        <v>129234</v>
      </c>
      <c r="F55" s="62">
        <f>'Amended 2020'!E38+'Amended 2020'!E39</f>
        <v>155000</v>
      </c>
    </row>
    <row r="56" spans="1:6" ht="16">
      <c r="A56" s="61"/>
      <c r="B56" s="94" t="s">
        <v>116</v>
      </c>
      <c r="C56" s="95"/>
      <c r="D56" s="62">
        <f>'Amended 2020'!B40</f>
        <v>172000</v>
      </c>
      <c r="E56" s="62">
        <f>'Amended 2020'!D40+'Amended 2020'!D41</f>
        <v>359873</v>
      </c>
      <c r="F56" s="62">
        <f>'Amended 2020'!E40+'Amended 2020'!E41</f>
        <v>390000</v>
      </c>
    </row>
    <row r="57" spans="1:6" ht="16">
      <c r="A57" s="61"/>
      <c r="B57" s="94" t="s">
        <v>117</v>
      </c>
      <c r="C57" s="95"/>
      <c r="D57" s="62">
        <f>'Amended 2020'!B53</f>
        <v>3161</v>
      </c>
      <c r="E57" s="62">
        <f>'Amended 2020'!D53+'Amended 2020'!D44+'Amended 2020'!D45+'Amended 2020'!D46</f>
        <v>65653</v>
      </c>
      <c r="F57" s="62">
        <f>'Amended 2020'!E53+'Amended 2020'!E44+'Amended 2020'!E45+'Amended 2020'!E46</f>
        <v>78000</v>
      </c>
    </row>
    <row r="58" spans="1:6" ht="16">
      <c r="A58" s="61"/>
      <c r="B58" s="66" t="s">
        <v>118</v>
      </c>
      <c r="C58" s="67"/>
      <c r="D58" s="62">
        <f>'Amended 2020'!B43</f>
        <v>5295</v>
      </c>
      <c r="E58" s="62">
        <f>'Amended 2020'!D43</f>
        <v>7895</v>
      </c>
      <c r="F58" s="62">
        <f>'Amended 2020'!E43</f>
        <v>7895</v>
      </c>
    </row>
    <row r="59" spans="1:6" ht="16">
      <c r="A59" s="61"/>
      <c r="B59" s="94" t="s">
        <v>45</v>
      </c>
      <c r="C59" s="95"/>
      <c r="D59" s="62">
        <f>'Amended 2020'!B63</f>
        <v>386631</v>
      </c>
      <c r="E59" s="62">
        <f>'Amended 2020'!D63+'Amended 2020'!D42</f>
        <v>718807</v>
      </c>
      <c r="F59" s="62">
        <f>'Amended 2020'!E63+'Amended 2020'!E42</f>
        <v>820049</v>
      </c>
    </row>
    <row r="60" spans="1:6" ht="16">
      <c r="A60" s="61"/>
      <c r="B60" s="94" t="s">
        <v>105</v>
      </c>
      <c r="C60" s="95"/>
      <c r="D60" s="62"/>
      <c r="E60" s="62"/>
      <c r="F60" s="62"/>
    </row>
    <row r="61" spans="1:6" ht="16">
      <c r="A61" s="61"/>
      <c r="B61" s="94"/>
      <c r="C61" s="95"/>
      <c r="D61" s="62"/>
      <c r="E61" s="62"/>
      <c r="F61" s="62"/>
    </row>
    <row r="62" spans="1:6" ht="17" thickBot="1">
      <c r="A62" s="63"/>
      <c r="B62" s="109"/>
      <c r="C62" s="110"/>
      <c r="D62" s="64"/>
      <c r="E62" s="64"/>
      <c r="F62" s="64"/>
    </row>
    <row r="63" spans="1:6" ht="18">
      <c r="A63" s="65"/>
      <c r="B63" s="105" t="s">
        <v>119</v>
      </c>
      <c r="C63" s="106"/>
      <c r="D63" s="60"/>
      <c r="E63" s="60"/>
      <c r="F63" s="60"/>
    </row>
    <row r="64" spans="1:6" ht="16">
      <c r="A64" s="88"/>
      <c r="B64" s="107" t="s">
        <v>120</v>
      </c>
      <c r="C64" s="108"/>
      <c r="D64" s="62">
        <f>'[1]FY20 Budget'!B61</f>
        <v>0</v>
      </c>
      <c r="E64" s="62">
        <v>0</v>
      </c>
      <c r="F64" s="62">
        <v>0</v>
      </c>
    </row>
    <row r="65" spans="1:6" ht="16">
      <c r="A65" s="88"/>
      <c r="B65" s="94" t="s">
        <v>121</v>
      </c>
      <c r="C65" s="95"/>
      <c r="D65" s="62">
        <f>'[1]FY20 Budget'!B62</f>
        <v>0</v>
      </c>
      <c r="E65" s="62">
        <v>0</v>
      </c>
      <c r="F65" s="62">
        <v>0</v>
      </c>
    </row>
    <row r="66" spans="1:6" ht="16">
      <c r="A66" s="61"/>
      <c r="B66" s="94" t="s">
        <v>122</v>
      </c>
      <c r="C66" s="95"/>
      <c r="D66" s="62">
        <f>'[1]FY20 Budget'!B63</f>
        <v>0</v>
      </c>
      <c r="E66" s="62">
        <v>0</v>
      </c>
      <c r="F66" s="62">
        <v>0</v>
      </c>
    </row>
    <row r="67" spans="1:6" ht="16">
      <c r="A67" s="61"/>
      <c r="B67" s="94" t="s">
        <v>123</v>
      </c>
      <c r="C67" s="95"/>
      <c r="D67" s="62">
        <f>'[1]FY20 Budget'!B64</f>
        <v>0</v>
      </c>
      <c r="E67" s="62">
        <v>0</v>
      </c>
      <c r="F67" s="62">
        <v>0</v>
      </c>
    </row>
    <row r="68" spans="1:6" ht="16">
      <c r="A68" s="61"/>
      <c r="B68" s="107" t="s">
        <v>124</v>
      </c>
      <c r="C68" s="108"/>
      <c r="D68" s="62">
        <f>'[1]FY20 Budget'!B72</f>
        <v>0</v>
      </c>
      <c r="E68" s="62">
        <f>'Amended 2020'!D79</f>
        <v>452578.1</v>
      </c>
      <c r="F68" s="62">
        <f>'Amended 2020'!E79</f>
        <v>452578.1</v>
      </c>
    </row>
    <row r="69" spans="1:6" ht="16">
      <c r="A69" s="61"/>
      <c r="B69" s="94" t="s">
        <v>56</v>
      </c>
      <c r="C69" s="95"/>
      <c r="D69" s="62"/>
      <c r="E69" s="62">
        <f>'Amended 2020'!D71</f>
        <v>939969.9</v>
      </c>
      <c r="F69" s="62">
        <f>'Amended 2020'!E71</f>
        <v>939969.9</v>
      </c>
    </row>
    <row r="70" spans="1:6" ht="17" thickBot="1">
      <c r="A70" s="61"/>
      <c r="B70" s="71"/>
      <c r="C70" s="72"/>
      <c r="D70" s="62"/>
      <c r="E70" s="62"/>
      <c r="F70" s="62"/>
    </row>
    <row r="71" spans="1:6" ht="18">
      <c r="A71" s="65"/>
      <c r="B71" s="105" t="s">
        <v>125</v>
      </c>
      <c r="C71" s="106"/>
      <c r="D71" s="60"/>
      <c r="E71" s="60"/>
      <c r="F71" s="60"/>
    </row>
    <row r="72" spans="1:6" ht="16">
      <c r="A72" s="89"/>
      <c r="B72" s="107" t="s">
        <v>126</v>
      </c>
      <c r="C72" s="108"/>
      <c r="D72" s="62"/>
      <c r="E72" s="62"/>
      <c r="F72" s="62">
        <f>'[1]FY20 Budget'!C77</f>
        <v>0</v>
      </c>
    </row>
    <row r="73" spans="1:6" ht="16">
      <c r="A73" s="61"/>
      <c r="B73" s="71" t="s">
        <v>105</v>
      </c>
      <c r="C73" s="72"/>
      <c r="D73" s="62"/>
      <c r="E73" s="62"/>
      <c r="F73" s="62"/>
    </row>
    <row r="74" spans="1:6" ht="17" thickBot="1">
      <c r="A74" s="61"/>
      <c r="B74" s="109"/>
      <c r="C74" s="110"/>
      <c r="D74" s="62"/>
      <c r="E74" s="62"/>
      <c r="F74" s="62"/>
    </row>
    <row r="75" spans="1:6" ht="18">
      <c r="A75" s="65"/>
      <c r="B75" s="105" t="s">
        <v>127</v>
      </c>
      <c r="C75" s="106"/>
      <c r="D75" s="60"/>
      <c r="E75" s="60"/>
      <c r="F75" s="60"/>
    </row>
    <row r="76" spans="1:6" ht="16">
      <c r="A76" s="61"/>
      <c r="B76" s="94" t="s">
        <v>128</v>
      </c>
      <c r="C76" s="95"/>
      <c r="D76" s="62"/>
      <c r="E76" s="62"/>
      <c r="F76" s="62"/>
    </row>
    <row r="77" spans="1:6" ht="16">
      <c r="A77" s="61"/>
      <c r="B77" s="94"/>
      <c r="C77" s="95"/>
      <c r="D77" s="62"/>
      <c r="E77" s="62"/>
      <c r="F77" s="62"/>
    </row>
    <row r="78" spans="1:6" ht="15" customHeight="1">
      <c r="A78" s="63"/>
      <c r="B78" s="96" t="s">
        <v>129</v>
      </c>
      <c r="C78" s="97"/>
      <c r="D78" s="64">
        <f>'Amended 2020'!B87</f>
        <v>1401948</v>
      </c>
      <c r="E78" s="64">
        <f>'Amended 2020'!D87</f>
        <v>448395</v>
      </c>
      <c r="F78" s="64">
        <f>'Amended 2020'!E87</f>
        <v>111004</v>
      </c>
    </row>
    <row r="79" spans="1:6" ht="15" customHeight="1" thickBot="1">
      <c r="A79" s="90"/>
      <c r="B79" s="98"/>
      <c r="C79" s="99"/>
      <c r="D79" s="64"/>
      <c r="E79" s="64"/>
      <c r="F79" s="64"/>
    </row>
    <row r="80" spans="1:6" ht="16">
      <c r="A80" s="59"/>
      <c r="B80" s="100" t="s">
        <v>130</v>
      </c>
      <c r="C80" s="101"/>
      <c r="D80" s="73">
        <f>SUM(D52:D79)</f>
        <v>1975000</v>
      </c>
      <c r="E80" s="73">
        <f>SUM(E52:E79)</f>
        <v>3794496</v>
      </c>
      <c r="F80" s="73">
        <f>SUM(F52:F79)</f>
        <v>3794496</v>
      </c>
    </row>
    <row r="81" spans="1:6">
      <c r="A81" s="74"/>
      <c r="B81" s="36"/>
      <c r="C81" s="36"/>
      <c r="D81" s="36"/>
      <c r="E81" s="36"/>
      <c r="F81" s="75"/>
    </row>
    <row r="82" spans="1:6">
      <c r="A82" s="102"/>
      <c r="B82" s="103"/>
      <c r="C82" s="103"/>
      <c r="D82" s="103"/>
      <c r="E82" s="103"/>
      <c r="F82" s="104"/>
    </row>
    <row r="83" spans="1:6">
      <c r="A83" s="44"/>
      <c r="B83" s="45"/>
      <c r="C83" s="45"/>
      <c r="D83" s="45"/>
      <c r="E83" s="45"/>
      <c r="F83" s="76"/>
    </row>
    <row r="84" spans="1:6">
      <c r="B84" s="38"/>
    </row>
    <row r="85" spans="1:6">
      <c r="B85" s="38"/>
    </row>
    <row r="86" spans="1:6">
      <c r="B86" s="38"/>
    </row>
    <row r="87" spans="1:6">
      <c r="B87" s="38"/>
    </row>
    <row r="88" spans="1:6">
      <c r="B88" s="38"/>
    </row>
    <row r="89" spans="1:6">
      <c r="B89" s="38"/>
    </row>
    <row r="90" spans="1:6">
      <c r="B90" s="38"/>
    </row>
    <row r="91" spans="1:6">
      <c r="B91" s="38"/>
    </row>
    <row r="92" spans="1:6">
      <c r="B92" s="38"/>
    </row>
    <row r="93" spans="1:6">
      <c r="B93" s="38"/>
    </row>
    <row r="94" spans="1:6">
      <c r="B94" s="38"/>
    </row>
    <row r="95" spans="1:6">
      <c r="B95" s="38"/>
    </row>
    <row r="96" spans="1:6">
      <c r="B96" s="38"/>
    </row>
    <row r="97" spans="2:2">
      <c r="B97" s="38"/>
    </row>
    <row r="98" spans="2:2">
      <c r="B98" s="38"/>
    </row>
    <row r="99" spans="2:2">
      <c r="B99" s="38"/>
    </row>
    <row r="100" spans="2:2">
      <c r="B100" s="38"/>
    </row>
    <row r="101" spans="2:2">
      <c r="B101" s="38"/>
    </row>
    <row r="102" spans="2:2">
      <c r="B102" s="38"/>
    </row>
    <row r="103" spans="2:2">
      <c r="B103" s="38"/>
    </row>
    <row r="104" spans="2:2">
      <c r="B104" s="38"/>
    </row>
    <row r="105" spans="2:2">
      <c r="B105" s="38"/>
    </row>
    <row r="106" spans="2:2">
      <c r="B106" s="38"/>
    </row>
    <row r="107" spans="2:2">
      <c r="B107" s="38"/>
    </row>
    <row r="108" spans="2:2">
      <c r="B108" s="38"/>
    </row>
    <row r="109" spans="2:2">
      <c r="B109" s="38"/>
    </row>
    <row r="110" spans="2:2">
      <c r="B110" s="38"/>
    </row>
    <row r="111" spans="2:2">
      <c r="B111" s="38"/>
    </row>
    <row r="112" spans="2:2">
      <c r="B112" s="38"/>
    </row>
    <row r="113" spans="2:2">
      <c r="B113" s="38"/>
    </row>
    <row r="114" spans="2:2">
      <c r="B114" s="38"/>
    </row>
    <row r="115" spans="2:2">
      <c r="B115" s="38"/>
    </row>
    <row r="116" spans="2:2">
      <c r="B116" s="38"/>
    </row>
    <row r="117" spans="2:2">
      <c r="B117" s="38"/>
    </row>
    <row r="118" spans="2:2">
      <c r="B118" s="38"/>
    </row>
    <row r="119" spans="2:2">
      <c r="B119" s="38"/>
    </row>
    <row r="120" spans="2:2">
      <c r="B120" s="38"/>
    </row>
    <row r="121" spans="2:2">
      <c r="B121" s="38"/>
    </row>
    <row r="122" spans="2:2">
      <c r="B122" s="38"/>
    </row>
    <row r="123" spans="2:2">
      <c r="B123" s="38"/>
    </row>
    <row r="124" spans="2:2">
      <c r="B124" s="38"/>
    </row>
    <row r="125" spans="2:2">
      <c r="B125" s="38"/>
    </row>
    <row r="126" spans="2:2">
      <c r="B126" s="38"/>
    </row>
    <row r="127" spans="2:2">
      <c r="B127" s="38"/>
    </row>
    <row r="128" spans="2:2">
      <c r="B128" s="38"/>
    </row>
    <row r="129" spans="2:2">
      <c r="B129" s="38"/>
    </row>
    <row r="130" spans="2:2">
      <c r="B130" s="38"/>
    </row>
    <row r="131" spans="2:2">
      <c r="B131" s="38"/>
    </row>
    <row r="132" spans="2:2">
      <c r="B132" s="38"/>
    </row>
    <row r="133" spans="2:2">
      <c r="B133" s="38"/>
    </row>
    <row r="134" spans="2:2">
      <c r="B134" s="38"/>
    </row>
    <row r="135" spans="2:2">
      <c r="B135" s="38"/>
    </row>
    <row r="136" spans="2:2">
      <c r="B136" s="38"/>
    </row>
    <row r="137" spans="2:2">
      <c r="B137" s="38"/>
    </row>
    <row r="138" spans="2:2">
      <c r="B138" s="38"/>
    </row>
    <row r="139" spans="2:2">
      <c r="B139" s="38"/>
    </row>
    <row r="140" spans="2:2">
      <c r="B140" s="38"/>
    </row>
    <row r="141" spans="2:2">
      <c r="B141" s="38"/>
    </row>
    <row r="142" spans="2:2">
      <c r="B142" s="38"/>
    </row>
    <row r="143" spans="2:2">
      <c r="B143" s="38"/>
    </row>
    <row r="144" spans="2:2">
      <c r="B144" s="38"/>
    </row>
    <row r="145" spans="2:2">
      <c r="B145" s="38"/>
    </row>
    <row r="146" spans="2:2">
      <c r="B146" s="38"/>
    </row>
    <row r="147" spans="2:2">
      <c r="B147" s="38"/>
    </row>
    <row r="148" spans="2:2">
      <c r="B148" s="38"/>
    </row>
    <row r="149" spans="2:2">
      <c r="B149" s="38"/>
    </row>
    <row r="150" spans="2:2">
      <c r="B150" s="38"/>
    </row>
    <row r="151" spans="2:2">
      <c r="B151" s="38"/>
    </row>
    <row r="152" spans="2:2">
      <c r="B152" s="38"/>
    </row>
    <row r="153" spans="2:2">
      <c r="B153" s="38"/>
    </row>
    <row r="154" spans="2:2">
      <c r="B154" s="38"/>
    </row>
    <row r="155" spans="2:2">
      <c r="B155" s="38"/>
    </row>
    <row r="156" spans="2:2">
      <c r="B156" s="38"/>
    </row>
    <row r="157" spans="2:2">
      <c r="B157" s="38"/>
    </row>
    <row r="158" spans="2:2">
      <c r="B158" s="38"/>
    </row>
    <row r="159" spans="2:2">
      <c r="B159" s="38"/>
    </row>
    <row r="160" spans="2:2">
      <c r="B160" s="38"/>
    </row>
    <row r="161" spans="2:2">
      <c r="B161" s="38"/>
    </row>
    <row r="162" spans="2:2">
      <c r="B162" s="38"/>
    </row>
    <row r="163" spans="2:2">
      <c r="B163" s="38"/>
    </row>
    <row r="164" spans="2:2">
      <c r="B164" s="38"/>
    </row>
    <row r="165" spans="2:2">
      <c r="B165" s="38"/>
    </row>
    <row r="166" spans="2:2">
      <c r="B166" s="38"/>
    </row>
    <row r="167" spans="2:2">
      <c r="B167" s="38"/>
    </row>
    <row r="168" spans="2:2">
      <c r="B168" s="38"/>
    </row>
    <row r="169" spans="2:2">
      <c r="B169" s="38"/>
    </row>
    <row r="170" spans="2:2">
      <c r="B170" s="38"/>
    </row>
    <row r="171" spans="2:2">
      <c r="B171" s="38"/>
    </row>
    <row r="172" spans="2:2">
      <c r="B172" s="38"/>
    </row>
    <row r="173" spans="2:2">
      <c r="B173" s="38"/>
    </row>
    <row r="174" spans="2:2">
      <c r="B174" s="38"/>
    </row>
    <row r="175" spans="2:2">
      <c r="B175" s="38"/>
    </row>
    <row r="176" spans="2:2">
      <c r="B176" s="38"/>
    </row>
    <row r="177" spans="2:2">
      <c r="B177" s="38"/>
    </row>
    <row r="178" spans="2:2">
      <c r="B178" s="38"/>
    </row>
    <row r="179" spans="2:2">
      <c r="B179" s="38"/>
    </row>
    <row r="180" spans="2:2">
      <c r="B180" s="38"/>
    </row>
    <row r="181" spans="2:2">
      <c r="B181" s="38"/>
    </row>
    <row r="182" spans="2:2">
      <c r="B182" s="38"/>
    </row>
    <row r="183" spans="2:2">
      <c r="B183" s="38"/>
    </row>
    <row r="184" spans="2:2">
      <c r="B184" s="38"/>
    </row>
    <row r="185" spans="2:2">
      <c r="B185" s="38"/>
    </row>
    <row r="186" spans="2:2">
      <c r="B186" s="38"/>
    </row>
    <row r="187" spans="2:2">
      <c r="B187" s="38"/>
    </row>
    <row r="188" spans="2:2">
      <c r="B188" s="38"/>
    </row>
    <row r="189" spans="2:2">
      <c r="B189" s="38"/>
    </row>
    <row r="190" spans="2:2">
      <c r="B190" s="38"/>
    </row>
    <row r="191" spans="2:2">
      <c r="B191" s="38"/>
    </row>
    <row r="192" spans="2:2">
      <c r="B192" s="38"/>
    </row>
    <row r="193" spans="2:2">
      <c r="B193" s="38"/>
    </row>
    <row r="194" spans="2:2">
      <c r="B194" s="38"/>
    </row>
    <row r="195" spans="2:2">
      <c r="B195" s="38"/>
    </row>
    <row r="196" spans="2:2">
      <c r="B196" s="38"/>
    </row>
    <row r="197" spans="2:2">
      <c r="B197" s="38"/>
    </row>
    <row r="198" spans="2:2">
      <c r="B198" s="38"/>
    </row>
    <row r="199" spans="2:2">
      <c r="B199" s="38"/>
    </row>
    <row r="200" spans="2:2">
      <c r="B200" s="38"/>
    </row>
    <row r="201" spans="2:2">
      <c r="B201" s="38"/>
    </row>
    <row r="202" spans="2:2">
      <c r="B202" s="38"/>
    </row>
    <row r="203" spans="2:2">
      <c r="B203" s="38"/>
    </row>
    <row r="204" spans="2:2">
      <c r="B204" s="38"/>
    </row>
    <row r="205" spans="2:2">
      <c r="B205" s="38"/>
    </row>
    <row r="206" spans="2:2">
      <c r="B206" s="38"/>
    </row>
    <row r="207" spans="2:2">
      <c r="B207" s="38"/>
    </row>
    <row r="208" spans="2:2">
      <c r="B208" s="38"/>
    </row>
    <row r="209" spans="2:2">
      <c r="B209" s="38"/>
    </row>
    <row r="210" spans="2:2">
      <c r="B210" s="38"/>
    </row>
    <row r="211" spans="2:2">
      <c r="B211" s="38"/>
    </row>
    <row r="212" spans="2:2">
      <c r="B212" s="38"/>
    </row>
    <row r="213" spans="2:2">
      <c r="B213" s="38"/>
    </row>
    <row r="214" spans="2:2">
      <c r="B214" s="38"/>
    </row>
    <row r="215" spans="2:2">
      <c r="B215" s="38"/>
    </row>
    <row r="216" spans="2:2">
      <c r="B216" s="38"/>
    </row>
    <row r="217" spans="2:2">
      <c r="B217" s="38"/>
    </row>
    <row r="218" spans="2:2">
      <c r="B218" s="38"/>
    </row>
    <row r="219" spans="2:2">
      <c r="B219" s="38"/>
    </row>
    <row r="220" spans="2:2">
      <c r="B220" s="38"/>
    </row>
    <row r="221" spans="2:2">
      <c r="B221" s="38"/>
    </row>
    <row r="222" spans="2:2">
      <c r="B222" s="38"/>
    </row>
    <row r="223" spans="2:2">
      <c r="B223" s="38"/>
    </row>
    <row r="224" spans="2:2">
      <c r="B224" s="38"/>
    </row>
    <row r="225" spans="2:2">
      <c r="B225" s="38"/>
    </row>
    <row r="226" spans="2:2">
      <c r="B226" s="38"/>
    </row>
    <row r="227" spans="2:2">
      <c r="B227" s="38"/>
    </row>
    <row r="228" spans="2:2">
      <c r="B228" s="38"/>
    </row>
    <row r="229" spans="2:2">
      <c r="B229" s="38"/>
    </row>
    <row r="230" spans="2:2">
      <c r="B230" s="38"/>
    </row>
    <row r="231" spans="2:2">
      <c r="B231" s="38"/>
    </row>
    <row r="232" spans="2:2">
      <c r="B232" s="38"/>
    </row>
    <row r="233" spans="2:2">
      <c r="B233" s="38"/>
    </row>
    <row r="234" spans="2:2">
      <c r="B234" s="38"/>
    </row>
    <row r="235" spans="2:2">
      <c r="B235" s="38"/>
    </row>
    <row r="236" spans="2:2">
      <c r="B236" s="38"/>
    </row>
    <row r="237" spans="2:2">
      <c r="B237" s="38"/>
    </row>
    <row r="238" spans="2:2">
      <c r="B238" s="38"/>
    </row>
    <row r="239" spans="2:2">
      <c r="B239" s="38"/>
    </row>
    <row r="240" spans="2:2">
      <c r="B240" s="38"/>
    </row>
    <row r="241" spans="2:2">
      <c r="B241" s="38"/>
    </row>
    <row r="242" spans="2:2">
      <c r="B242" s="38"/>
    </row>
    <row r="243" spans="2:2">
      <c r="B243" s="38"/>
    </row>
    <row r="244" spans="2:2">
      <c r="B244" s="38"/>
    </row>
    <row r="245" spans="2:2">
      <c r="B245" s="38"/>
    </row>
    <row r="246" spans="2:2">
      <c r="B246" s="38"/>
    </row>
    <row r="247" spans="2:2">
      <c r="B247" s="38"/>
    </row>
    <row r="248" spans="2:2">
      <c r="B248" s="38"/>
    </row>
    <row r="249" spans="2:2">
      <c r="B249" s="38"/>
    </row>
    <row r="250" spans="2:2">
      <c r="B250" s="38"/>
    </row>
    <row r="251" spans="2:2">
      <c r="B251" s="38"/>
    </row>
    <row r="252" spans="2:2">
      <c r="B252" s="38"/>
    </row>
    <row r="253" spans="2:2">
      <c r="B253" s="38"/>
    </row>
    <row r="254" spans="2:2">
      <c r="B254" s="38"/>
    </row>
    <row r="255" spans="2:2">
      <c r="B255" s="38"/>
    </row>
    <row r="256" spans="2:2">
      <c r="B256" s="38"/>
    </row>
    <row r="257" spans="2:2">
      <c r="B257" s="38"/>
    </row>
    <row r="258" spans="2:2">
      <c r="B258" s="38"/>
    </row>
    <row r="259" spans="2:2">
      <c r="B259" s="38"/>
    </row>
    <row r="260" spans="2:2">
      <c r="B260" s="38"/>
    </row>
    <row r="261" spans="2:2">
      <c r="B261" s="38"/>
    </row>
    <row r="262" spans="2:2">
      <c r="B262" s="38"/>
    </row>
    <row r="263" spans="2:2">
      <c r="B263" s="38"/>
    </row>
    <row r="264" spans="2:2">
      <c r="B264" s="38"/>
    </row>
    <row r="265" spans="2:2">
      <c r="B265" s="38"/>
    </row>
    <row r="266" spans="2:2">
      <c r="B266" s="38"/>
    </row>
    <row r="267" spans="2:2">
      <c r="B267" s="38"/>
    </row>
    <row r="268" spans="2:2">
      <c r="B268" s="38"/>
    </row>
    <row r="269" spans="2:2">
      <c r="B269" s="38"/>
    </row>
    <row r="270" spans="2:2">
      <c r="B270" s="38"/>
    </row>
    <row r="271" spans="2:2">
      <c r="B271" s="38"/>
    </row>
    <row r="272" spans="2:2">
      <c r="B272" s="38"/>
    </row>
    <row r="273" spans="2:2">
      <c r="B273" s="38"/>
    </row>
    <row r="274" spans="2:2">
      <c r="B274" s="38"/>
    </row>
    <row r="275" spans="2:2">
      <c r="B275" s="38"/>
    </row>
    <row r="276" spans="2:2">
      <c r="B276" s="38"/>
    </row>
    <row r="277" spans="2:2">
      <c r="B277" s="38"/>
    </row>
    <row r="278" spans="2:2">
      <c r="B278" s="38"/>
    </row>
    <row r="279" spans="2:2">
      <c r="B279" s="38"/>
    </row>
    <row r="280" spans="2:2">
      <c r="B280" s="38"/>
    </row>
    <row r="281" spans="2:2">
      <c r="B281" s="38"/>
    </row>
    <row r="282" spans="2:2">
      <c r="B282" s="38"/>
    </row>
    <row r="283" spans="2:2">
      <c r="B283" s="38"/>
    </row>
    <row r="284" spans="2:2">
      <c r="B284" s="38"/>
    </row>
    <row r="285" spans="2:2">
      <c r="B285" s="38"/>
    </row>
    <row r="286" spans="2:2">
      <c r="B286" s="38"/>
    </row>
    <row r="287" spans="2:2">
      <c r="B287" s="38"/>
    </row>
    <row r="288" spans="2:2">
      <c r="B288" s="38"/>
    </row>
    <row r="289" spans="2:2">
      <c r="B289" s="38"/>
    </row>
    <row r="290" spans="2:2">
      <c r="B290" s="38"/>
    </row>
    <row r="291" spans="2:2">
      <c r="B291" s="38"/>
    </row>
    <row r="292" spans="2:2">
      <c r="B292" s="38"/>
    </row>
    <row r="293" spans="2:2">
      <c r="B293" s="38"/>
    </row>
    <row r="294" spans="2:2">
      <c r="B294" s="38"/>
    </row>
    <row r="295" spans="2:2">
      <c r="B295" s="38"/>
    </row>
    <row r="296" spans="2:2">
      <c r="B296" s="38"/>
    </row>
    <row r="297" spans="2:2">
      <c r="B297" s="38"/>
    </row>
    <row r="298" spans="2:2">
      <c r="B298" s="38"/>
    </row>
    <row r="299" spans="2:2">
      <c r="B299" s="38"/>
    </row>
    <row r="300" spans="2:2">
      <c r="B300" s="38"/>
    </row>
    <row r="301" spans="2:2">
      <c r="B301" s="38"/>
    </row>
    <row r="302" spans="2:2">
      <c r="B302" s="38"/>
    </row>
    <row r="303" spans="2:2">
      <c r="B303" s="38"/>
    </row>
    <row r="304" spans="2:2">
      <c r="B304" s="38"/>
    </row>
    <row r="305" spans="2:2">
      <c r="B305" s="38"/>
    </row>
    <row r="306" spans="2:2">
      <c r="B306" s="38"/>
    </row>
    <row r="307" spans="2:2">
      <c r="B307" s="38"/>
    </row>
    <row r="308" spans="2:2">
      <c r="B308" s="38"/>
    </row>
    <row r="309" spans="2:2">
      <c r="B309" s="38"/>
    </row>
    <row r="310" spans="2:2">
      <c r="B310" s="38"/>
    </row>
    <row r="311" spans="2:2">
      <c r="B311" s="38"/>
    </row>
    <row r="312" spans="2:2">
      <c r="B312" s="38"/>
    </row>
    <row r="313" spans="2:2">
      <c r="B313" s="38"/>
    </row>
    <row r="314" spans="2:2">
      <c r="B314" s="38"/>
    </row>
    <row r="315" spans="2:2">
      <c r="B315" s="38"/>
    </row>
    <row r="316" spans="2:2">
      <c r="B316" s="38"/>
    </row>
    <row r="317" spans="2:2">
      <c r="B317" s="38"/>
    </row>
    <row r="318" spans="2:2">
      <c r="B318" s="38"/>
    </row>
    <row r="319" spans="2:2">
      <c r="B319" s="38"/>
    </row>
    <row r="320" spans="2:2">
      <c r="B320" s="38"/>
    </row>
    <row r="321" spans="2:2">
      <c r="B321" s="38"/>
    </row>
    <row r="322" spans="2:2">
      <c r="B322" s="38"/>
    </row>
    <row r="323" spans="2:2">
      <c r="B323" s="38"/>
    </row>
    <row r="324" spans="2:2">
      <c r="B324" s="38"/>
    </row>
    <row r="325" spans="2:2">
      <c r="B325" s="38"/>
    </row>
    <row r="326" spans="2:2">
      <c r="B326" s="38"/>
    </row>
    <row r="327" spans="2:2">
      <c r="B327" s="38"/>
    </row>
    <row r="328" spans="2:2">
      <c r="B328" s="38"/>
    </row>
    <row r="329" spans="2:2">
      <c r="B329" s="38"/>
    </row>
    <row r="330" spans="2:2">
      <c r="B330" s="38"/>
    </row>
    <row r="331" spans="2:2">
      <c r="B331" s="38"/>
    </row>
    <row r="332" spans="2:2">
      <c r="B332" s="38"/>
    </row>
    <row r="333" spans="2:2">
      <c r="B333" s="38"/>
    </row>
    <row r="334" spans="2:2">
      <c r="B334" s="38"/>
    </row>
    <row r="335" spans="2:2">
      <c r="B335" s="38"/>
    </row>
    <row r="336" spans="2:2">
      <c r="B336" s="38"/>
    </row>
    <row r="337" spans="2:2">
      <c r="B337" s="38"/>
    </row>
    <row r="338" spans="2:2">
      <c r="B338" s="38"/>
    </row>
    <row r="339" spans="2:2">
      <c r="B339" s="38"/>
    </row>
    <row r="340" spans="2:2">
      <c r="B340" s="38"/>
    </row>
    <row r="341" spans="2:2">
      <c r="B341" s="38"/>
    </row>
    <row r="342" spans="2:2">
      <c r="B342" s="38"/>
    </row>
    <row r="343" spans="2:2">
      <c r="B343" s="38"/>
    </row>
    <row r="344" spans="2:2">
      <c r="B344" s="38"/>
    </row>
    <row r="345" spans="2:2">
      <c r="B345" s="38"/>
    </row>
    <row r="346" spans="2:2">
      <c r="B346" s="38"/>
    </row>
    <row r="347" spans="2:2">
      <c r="B347" s="38"/>
    </row>
    <row r="348" spans="2:2">
      <c r="B348" s="38"/>
    </row>
    <row r="349" spans="2:2">
      <c r="B349" s="38"/>
    </row>
    <row r="350" spans="2:2">
      <c r="B350" s="38"/>
    </row>
    <row r="351" spans="2:2">
      <c r="B351" s="38"/>
    </row>
    <row r="352" spans="2:2">
      <c r="B352" s="38"/>
    </row>
    <row r="353" spans="2:2">
      <c r="B353" s="38"/>
    </row>
    <row r="354" spans="2:2">
      <c r="B354" s="38"/>
    </row>
    <row r="355" spans="2:2">
      <c r="B355" s="38"/>
    </row>
    <row r="356" spans="2:2">
      <c r="B356" s="38"/>
    </row>
    <row r="357" spans="2:2">
      <c r="B357" s="38"/>
    </row>
    <row r="358" spans="2:2">
      <c r="B358" s="38"/>
    </row>
    <row r="359" spans="2:2">
      <c r="B359" s="38"/>
    </row>
    <row r="360" spans="2:2">
      <c r="B360" s="38"/>
    </row>
    <row r="361" spans="2:2">
      <c r="B361" s="38"/>
    </row>
    <row r="362" spans="2:2">
      <c r="B362" s="38"/>
    </row>
    <row r="363" spans="2:2">
      <c r="B363" s="38"/>
    </row>
    <row r="364" spans="2:2">
      <c r="B364" s="38"/>
    </row>
    <row r="365" spans="2:2">
      <c r="B365" s="38"/>
    </row>
    <row r="366" spans="2:2">
      <c r="B366" s="38"/>
    </row>
    <row r="367" spans="2:2">
      <c r="B367" s="38"/>
    </row>
    <row r="368" spans="2:2">
      <c r="B368" s="38"/>
    </row>
    <row r="369" spans="2:2">
      <c r="B369" s="38"/>
    </row>
    <row r="370" spans="2:2">
      <c r="B370" s="38"/>
    </row>
    <row r="371" spans="2:2">
      <c r="B371" s="38"/>
    </row>
    <row r="372" spans="2:2">
      <c r="B372" s="38"/>
    </row>
    <row r="373" spans="2:2">
      <c r="B373" s="38"/>
    </row>
    <row r="374" spans="2:2">
      <c r="B374" s="38"/>
    </row>
    <row r="375" spans="2:2">
      <c r="B375" s="38"/>
    </row>
    <row r="376" spans="2:2">
      <c r="B376" s="38"/>
    </row>
    <row r="377" spans="2:2">
      <c r="B377" s="38"/>
    </row>
    <row r="378" spans="2:2">
      <c r="B378" s="38"/>
    </row>
    <row r="379" spans="2:2">
      <c r="B379" s="38"/>
    </row>
    <row r="380" spans="2:2">
      <c r="B380" s="38"/>
    </row>
    <row r="381" spans="2:2">
      <c r="B381" s="38"/>
    </row>
    <row r="382" spans="2:2">
      <c r="B382" s="38"/>
    </row>
    <row r="383" spans="2:2">
      <c r="B383" s="38"/>
    </row>
    <row r="384" spans="2:2">
      <c r="B384" s="38"/>
    </row>
    <row r="385" spans="2:2">
      <c r="B385" s="38"/>
    </row>
    <row r="386" spans="2:2">
      <c r="B386" s="38"/>
    </row>
    <row r="387" spans="2:2">
      <c r="B387" s="38"/>
    </row>
    <row r="388" spans="2:2">
      <c r="B388" s="38"/>
    </row>
    <row r="389" spans="2:2">
      <c r="B389" s="38"/>
    </row>
    <row r="390" spans="2:2">
      <c r="B390" s="38"/>
    </row>
    <row r="391" spans="2:2">
      <c r="B391" s="38"/>
    </row>
    <row r="392" spans="2:2">
      <c r="B392" s="38"/>
    </row>
    <row r="393" spans="2:2">
      <c r="B393" s="38"/>
    </row>
    <row r="394" spans="2:2">
      <c r="B394" s="38"/>
    </row>
    <row r="395" spans="2:2">
      <c r="B395" s="38"/>
    </row>
    <row r="396" spans="2:2">
      <c r="B396" s="38"/>
    </row>
    <row r="397" spans="2:2">
      <c r="B397" s="38"/>
    </row>
    <row r="398" spans="2:2">
      <c r="B398" s="38"/>
    </row>
    <row r="399" spans="2:2">
      <c r="B399" s="38"/>
    </row>
    <row r="400" spans="2:2">
      <c r="B400" s="38"/>
    </row>
    <row r="401" spans="2:2">
      <c r="B401" s="38"/>
    </row>
    <row r="402" spans="2:2">
      <c r="B402" s="38"/>
    </row>
    <row r="403" spans="2:2">
      <c r="B403" s="38"/>
    </row>
    <row r="404" spans="2:2">
      <c r="B404" s="38"/>
    </row>
    <row r="405" spans="2:2">
      <c r="B405" s="38"/>
    </row>
    <row r="406" spans="2:2">
      <c r="B406" s="38"/>
    </row>
    <row r="407" spans="2:2">
      <c r="B407" s="38"/>
    </row>
    <row r="408" spans="2:2">
      <c r="B408" s="38"/>
    </row>
    <row r="409" spans="2:2">
      <c r="B409" s="38"/>
    </row>
    <row r="410" spans="2:2">
      <c r="B410" s="38"/>
    </row>
    <row r="411" spans="2:2">
      <c r="B411" s="38"/>
    </row>
    <row r="412" spans="2:2">
      <c r="B412" s="38"/>
    </row>
    <row r="413" spans="2:2">
      <c r="B413" s="38"/>
    </row>
    <row r="414" spans="2:2">
      <c r="B414" s="38"/>
    </row>
    <row r="415" spans="2:2">
      <c r="B415" s="38"/>
    </row>
    <row r="416" spans="2:2">
      <c r="B416" s="38"/>
    </row>
    <row r="417" spans="2:2">
      <c r="B417" s="38"/>
    </row>
    <row r="418" spans="2:2">
      <c r="B418" s="38"/>
    </row>
    <row r="419" spans="2:2">
      <c r="B419" s="38"/>
    </row>
    <row r="420" spans="2:2">
      <c r="B420" s="38"/>
    </row>
    <row r="421" spans="2:2">
      <c r="B421" s="38"/>
    </row>
    <row r="422" spans="2:2">
      <c r="B422" s="38"/>
    </row>
    <row r="423" spans="2:2">
      <c r="B423" s="38"/>
    </row>
    <row r="424" spans="2:2">
      <c r="B424" s="38"/>
    </row>
    <row r="425" spans="2:2">
      <c r="B425" s="38"/>
    </row>
    <row r="426" spans="2:2">
      <c r="B426" s="38"/>
    </row>
    <row r="427" spans="2:2">
      <c r="B427" s="38"/>
    </row>
    <row r="428" spans="2:2">
      <c r="B428" s="38"/>
    </row>
    <row r="429" spans="2:2">
      <c r="B429" s="38"/>
    </row>
    <row r="430" spans="2:2">
      <c r="B430" s="38"/>
    </row>
    <row r="431" spans="2:2">
      <c r="B431" s="38"/>
    </row>
    <row r="432" spans="2:2">
      <c r="B432" s="38"/>
    </row>
    <row r="433" spans="2:2">
      <c r="B433" s="38"/>
    </row>
    <row r="434" spans="2:2">
      <c r="B434" s="38"/>
    </row>
    <row r="435" spans="2:2">
      <c r="B435" s="38"/>
    </row>
    <row r="436" spans="2:2">
      <c r="B436" s="38"/>
    </row>
    <row r="437" spans="2:2">
      <c r="B437" s="38"/>
    </row>
    <row r="438" spans="2:2">
      <c r="B438" s="38"/>
    </row>
    <row r="439" spans="2:2">
      <c r="B439" s="38"/>
    </row>
    <row r="440" spans="2:2">
      <c r="B440" s="38"/>
    </row>
  </sheetData>
  <mergeCells count="65">
    <mergeCell ref="A11:C11"/>
    <mergeCell ref="A1:C1"/>
    <mergeCell ref="A2:C2"/>
    <mergeCell ref="A3:C3"/>
    <mergeCell ref="A4:C4"/>
    <mergeCell ref="A5:C5"/>
    <mergeCell ref="A6:F6"/>
    <mergeCell ref="A7:C7"/>
    <mergeCell ref="D7:F7"/>
    <mergeCell ref="A8:F8"/>
    <mergeCell ref="A9:B9"/>
    <mergeCell ref="A10:C10"/>
    <mergeCell ref="B24:C24"/>
    <mergeCell ref="A12:C12"/>
    <mergeCell ref="A13:C13"/>
    <mergeCell ref="B15:C15"/>
    <mergeCell ref="B16:C16"/>
    <mergeCell ref="B17:C17"/>
    <mergeCell ref="B18:C18"/>
    <mergeCell ref="B19:C19"/>
    <mergeCell ref="B20:C20"/>
    <mergeCell ref="B21:C21"/>
    <mergeCell ref="B22:C22"/>
    <mergeCell ref="B23:C23"/>
    <mergeCell ref="A48:C48"/>
    <mergeCell ref="B25:C25"/>
    <mergeCell ref="B26:C26"/>
    <mergeCell ref="B32:C32"/>
    <mergeCell ref="B33:C33"/>
    <mergeCell ref="B34:C34"/>
    <mergeCell ref="B37:C37"/>
    <mergeCell ref="B38:C38"/>
    <mergeCell ref="B39:C39"/>
    <mergeCell ref="A41:F41"/>
    <mergeCell ref="A46:B46"/>
    <mergeCell ref="A47:C47"/>
    <mergeCell ref="B62:C62"/>
    <mergeCell ref="A49:C49"/>
    <mergeCell ref="A50:C50"/>
    <mergeCell ref="B52:C52"/>
    <mergeCell ref="B53:C53"/>
    <mergeCell ref="B54:C54"/>
    <mergeCell ref="B55:C55"/>
    <mergeCell ref="B56:C56"/>
    <mergeCell ref="B57:C57"/>
    <mergeCell ref="B59:C59"/>
    <mergeCell ref="B60:C60"/>
    <mergeCell ref="B61:C61"/>
    <mergeCell ref="B76:C76"/>
    <mergeCell ref="B63:C63"/>
    <mergeCell ref="B64:C64"/>
    <mergeCell ref="B65:C65"/>
    <mergeCell ref="B66:C66"/>
    <mergeCell ref="B67:C67"/>
    <mergeCell ref="B68:C68"/>
    <mergeCell ref="B69:C69"/>
    <mergeCell ref="B71:C71"/>
    <mergeCell ref="B72:C72"/>
    <mergeCell ref="B74:C74"/>
    <mergeCell ref="B75:C75"/>
    <mergeCell ref="B77:C77"/>
    <mergeCell ref="B78:C78"/>
    <mergeCell ref="B79:C79"/>
    <mergeCell ref="B80:C80"/>
    <mergeCell ref="A82:F82"/>
  </mergeCells>
  <printOptions horizontalCentered="1" gridLinesSet="0"/>
  <pageMargins left="0.25" right="0" top="0.5" bottom="0.5" header="0.5" footer="0.5"/>
  <pageSetup scale="85" orientation="landscape" horizontalDpi="4294967293" verticalDpi="4294967293" r:id="rId1"/>
  <headerFooter alignWithMargins="0"/>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FDD22-F04F-FA4D-806B-15624A27F02E}">
  <dimension ref="A1:D92"/>
  <sheetViews>
    <sheetView zoomScale="120" zoomScaleNormal="120" workbookViewId="0">
      <selection activeCell="F16" sqref="F16"/>
    </sheetView>
  </sheetViews>
  <sheetFormatPr baseColWidth="10" defaultRowHeight="16"/>
  <cols>
    <col min="1" max="1" width="41.1640625" customWidth="1"/>
    <col min="2" max="2" width="17.83203125" style="6" customWidth="1"/>
    <col min="3" max="3" width="16.5" style="6" customWidth="1"/>
    <col min="4" max="4" width="15.33203125" style="6" customWidth="1"/>
  </cols>
  <sheetData>
    <row r="1" spans="1:4">
      <c r="A1" s="1"/>
      <c r="B1" s="2"/>
      <c r="C1" s="2"/>
      <c r="D1" s="2"/>
    </row>
    <row r="2" spans="1:4" ht="24">
      <c r="A2" s="91" t="s">
        <v>0</v>
      </c>
      <c r="B2" s="91"/>
      <c r="C2" s="91"/>
      <c r="D2" s="91"/>
    </row>
    <row r="3" spans="1:4" ht="19">
      <c r="A3" s="92" t="s">
        <v>131</v>
      </c>
      <c r="B3" s="92"/>
      <c r="C3" s="92"/>
      <c r="D3" s="92"/>
    </row>
    <row r="4" spans="1:4" ht="11" customHeight="1">
      <c r="A4" s="1"/>
      <c r="B4" s="2"/>
      <c r="C4" s="2"/>
      <c r="D4" s="2"/>
    </row>
    <row r="5" spans="1:4" ht="19">
      <c r="A5" s="93" t="s">
        <v>2</v>
      </c>
      <c r="B5" s="93"/>
      <c r="C5" s="93"/>
      <c r="D5" s="93"/>
    </row>
    <row r="6" spans="1:4" ht="50" customHeight="1">
      <c r="A6" s="4" t="s">
        <v>3</v>
      </c>
      <c r="B6" s="5" t="s">
        <v>4</v>
      </c>
      <c r="C6" s="5" t="s">
        <v>132</v>
      </c>
      <c r="D6" s="5" t="s">
        <v>133</v>
      </c>
    </row>
    <row r="7" spans="1:4">
      <c r="A7" t="s">
        <v>8</v>
      </c>
      <c r="B7" s="6">
        <v>0</v>
      </c>
      <c r="C7" s="7">
        <v>1392548</v>
      </c>
      <c r="D7" s="7">
        <v>2821857</v>
      </c>
    </row>
    <row r="8" spans="1:4">
      <c r="A8" s="8" t="s">
        <v>9</v>
      </c>
      <c r="B8" s="9">
        <v>0</v>
      </c>
      <c r="C8" s="6">
        <v>0</v>
      </c>
      <c r="D8" s="6">
        <v>0</v>
      </c>
    </row>
    <row r="9" spans="1:4">
      <c r="A9" s="8" t="s">
        <v>10</v>
      </c>
      <c r="B9" s="9">
        <v>0</v>
      </c>
      <c r="C9" s="6">
        <v>939970</v>
      </c>
      <c r="D9" s="6">
        <f>SUM(D7*0.75)-(D8+D10)</f>
        <v>1904753.4750000001</v>
      </c>
    </row>
    <row r="10" spans="1:4">
      <c r="A10" s="8" t="s">
        <v>11</v>
      </c>
      <c r="B10" s="9">
        <v>0</v>
      </c>
      <c r="C10" s="6">
        <v>104441</v>
      </c>
      <c r="D10" s="6">
        <f>SUM(D7*0.75)*(0.1)</f>
        <v>211639.27500000002</v>
      </c>
    </row>
    <row r="11" spans="1:4">
      <c r="A11" s="8" t="s">
        <v>12</v>
      </c>
      <c r="B11" s="9">
        <v>0</v>
      </c>
      <c r="C11" s="6">
        <f>SUM(C7*0.25)</f>
        <v>348137</v>
      </c>
      <c r="D11" s="6">
        <f>SUM(D7*0.25)</f>
        <v>705464.25</v>
      </c>
    </row>
    <row r="12" spans="1:4">
      <c r="A12" s="8" t="s">
        <v>13</v>
      </c>
      <c r="B12" s="9">
        <v>0</v>
      </c>
      <c r="C12" s="6">
        <v>0</v>
      </c>
      <c r="D12" s="6">
        <v>0</v>
      </c>
    </row>
    <row r="13" spans="1:4">
      <c r="A13" s="10" t="s">
        <v>14</v>
      </c>
      <c r="B13" s="11">
        <f>SUM(B8:B12)</f>
        <v>0</v>
      </c>
      <c r="C13" s="11">
        <f t="shared" ref="C13:D13" si="0">SUM(C8:C12)</f>
        <v>1392548</v>
      </c>
      <c r="D13" s="11">
        <f t="shared" si="0"/>
        <v>2821857</v>
      </c>
    </row>
    <row r="14" spans="1:4" ht="11" customHeight="1">
      <c r="A14" s="10"/>
      <c r="B14" s="11"/>
    </row>
    <row r="15" spans="1:4">
      <c r="A15" t="s">
        <v>134</v>
      </c>
      <c r="B15" s="6">
        <v>1975000</v>
      </c>
      <c r="C15" s="6">
        <v>1000000</v>
      </c>
      <c r="D15" s="6">
        <v>2250000</v>
      </c>
    </row>
    <row r="16" spans="1:4">
      <c r="A16" s="10" t="s">
        <v>16</v>
      </c>
      <c r="B16" s="12">
        <f>SUM(B15)</f>
        <v>1975000</v>
      </c>
      <c r="C16" s="12">
        <f t="shared" ref="C16:D16" si="1">SUM(C15)</f>
        <v>1000000</v>
      </c>
      <c r="D16" s="12">
        <f t="shared" si="1"/>
        <v>2250000</v>
      </c>
    </row>
    <row r="17" spans="1:4" ht="10" customHeight="1">
      <c r="A17" s="10"/>
      <c r="B17" s="11"/>
    </row>
    <row r="18" spans="1:4">
      <c r="A18" s="14" t="s">
        <v>17</v>
      </c>
      <c r="B18" s="6">
        <v>0</v>
      </c>
      <c r="C18" s="7">
        <v>1401948</v>
      </c>
      <c r="D18" s="7">
        <v>111004</v>
      </c>
    </row>
    <row r="19" spans="1:4">
      <c r="A19" s="14" t="s">
        <v>18</v>
      </c>
      <c r="B19" s="6">
        <v>0</v>
      </c>
      <c r="C19" s="6">
        <v>0</v>
      </c>
      <c r="D19" s="6">
        <v>0</v>
      </c>
    </row>
    <row r="20" spans="1:4" ht="15" customHeight="1">
      <c r="A20" s="10" t="s">
        <v>19</v>
      </c>
      <c r="B20" s="11">
        <f>SUM(B18:B19)</f>
        <v>0</v>
      </c>
      <c r="C20" s="11">
        <f>SUM(C18:C19)</f>
        <v>1401948</v>
      </c>
      <c r="D20" s="11">
        <f>SUM(D18:D19)</f>
        <v>111004</v>
      </c>
    </row>
    <row r="21" spans="1:4" ht="9" customHeight="1">
      <c r="A21" s="10"/>
      <c r="B21" s="11"/>
    </row>
    <row r="22" spans="1:4" ht="15" customHeight="1">
      <c r="A22" s="10" t="s">
        <v>20</v>
      </c>
      <c r="B22" s="11">
        <f>SUM(B13+B16+B20)</f>
        <v>1975000</v>
      </c>
      <c r="C22" s="15">
        <f>SUM(C8+C16+C20)</f>
        <v>2401948</v>
      </c>
      <c r="D22" s="15">
        <f>SUM(D8+D16+D20)</f>
        <v>2361004</v>
      </c>
    </row>
    <row r="23" spans="1:4" ht="8" customHeight="1">
      <c r="A23" s="10"/>
      <c r="B23" s="11"/>
      <c r="C23" s="15"/>
      <c r="D23" s="15"/>
    </row>
    <row r="24" spans="1:4" ht="15" customHeight="1">
      <c r="A24" s="14" t="s">
        <v>21</v>
      </c>
      <c r="B24" s="6">
        <v>0</v>
      </c>
      <c r="C24" s="6">
        <v>0</v>
      </c>
      <c r="D24" s="6">
        <v>0</v>
      </c>
    </row>
    <row r="25" spans="1:4">
      <c r="A25" t="s">
        <v>22</v>
      </c>
      <c r="B25" s="6">
        <v>0</v>
      </c>
      <c r="C25" s="6">
        <v>0</v>
      </c>
      <c r="D25" s="6">
        <v>0</v>
      </c>
    </row>
    <row r="26" spans="1:4">
      <c r="A26" s="10" t="s">
        <v>23</v>
      </c>
      <c r="B26" s="11">
        <f>SUM(B24:B25)</f>
        <v>0</v>
      </c>
      <c r="C26" s="11">
        <f t="shared" ref="C26:D26" si="2">SUM(C24:C25)</f>
        <v>0</v>
      </c>
      <c r="D26" s="11">
        <f t="shared" si="2"/>
        <v>0</v>
      </c>
    </row>
    <row r="27" spans="1:4" ht="11" customHeight="1">
      <c r="A27" s="10"/>
      <c r="B27" s="11"/>
    </row>
    <row r="28" spans="1:4" ht="13" customHeight="1">
      <c r="B28" s="16"/>
      <c r="C28" s="16"/>
      <c r="D28" s="16"/>
    </row>
    <row r="29" spans="1:4" ht="19">
      <c r="A29" s="17" t="s">
        <v>24</v>
      </c>
      <c r="B29" s="18">
        <f>SUM(B13+B16+B20+B26)</f>
        <v>1975000</v>
      </c>
      <c r="C29" s="19">
        <f>SUM(C13+C16+C20+C26)</f>
        <v>3794496</v>
      </c>
      <c r="D29" s="19">
        <f>SUM(D13+D16+D20+D26)</f>
        <v>5182861</v>
      </c>
    </row>
    <row r="31" spans="1:4" ht="19">
      <c r="A31" s="93" t="s">
        <v>25</v>
      </c>
      <c r="B31" s="93"/>
      <c r="C31" s="93"/>
      <c r="D31" s="93"/>
    </row>
    <row r="32" spans="1:4">
      <c r="A32" s="21" t="s">
        <v>26</v>
      </c>
      <c r="B32" s="22"/>
      <c r="C32" s="23"/>
      <c r="D32" s="23"/>
    </row>
    <row r="33" spans="1:4" ht="51">
      <c r="B33" s="5" t="s">
        <v>4</v>
      </c>
      <c r="C33" s="5" t="s">
        <v>132</v>
      </c>
      <c r="D33" s="5" t="s">
        <v>133</v>
      </c>
    </row>
    <row r="35" spans="1:4">
      <c r="A35" t="s">
        <v>27</v>
      </c>
    </row>
    <row r="36" spans="1:4">
      <c r="A36" s="24" t="s">
        <v>28</v>
      </c>
      <c r="B36" s="25">
        <v>4903</v>
      </c>
      <c r="C36" s="7">
        <v>825000</v>
      </c>
      <c r="D36" s="7">
        <v>1050000</v>
      </c>
    </row>
    <row r="37" spans="1:4">
      <c r="A37" s="24" t="s">
        <v>29</v>
      </c>
      <c r="B37" s="25">
        <v>1062</v>
      </c>
      <c r="C37" s="7">
        <v>15000</v>
      </c>
      <c r="D37" s="7">
        <v>40000</v>
      </c>
    </row>
    <row r="38" spans="1:4">
      <c r="A38" s="24" t="s">
        <v>30</v>
      </c>
      <c r="B38" s="26">
        <v>0</v>
      </c>
      <c r="C38" s="7">
        <v>130000</v>
      </c>
      <c r="D38" s="7">
        <v>166300</v>
      </c>
    </row>
    <row r="39" spans="1:4">
      <c r="A39" s="24" t="s">
        <v>31</v>
      </c>
      <c r="B39" s="26">
        <v>0</v>
      </c>
      <c r="C39" s="7">
        <v>25000</v>
      </c>
      <c r="D39" s="7">
        <v>20000</v>
      </c>
    </row>
    <row r="40" spans="1:4">
      <c r="A40" s="24" t="s">
        <v>32</v>
      </c>
      <c r="B40" s="25">
        <v>172000</v>
      </c>
      <c r="C40" s="7">
        <v>300000</v>
      </c>
      <c r="D40" s="7">
        <v>300000</v>
      </c>
    </row>
    <row r="41" spans="1:4">
      <c r="A41" s="24" t="s">
        <v>33</v>
      </c>
      <c r="B41" s="26">
        <v>0</v>
      </c>
      <c r="C41" s="7">
        <v>90000</v>
      </c>
      <c r="D41" s="7">
        <v>90000</v>
      </c>
    </row>
    <row r="42" spans="1:4">
      <c r="A42" s="24" t="s">
        <v>34</v>
      </c>
      <c r="B42" s="26">
        <v>0</v>
      </c>
      <c r="C42" s="7">
        <v>10000</v>
      </c>
      <c r="D42" s="7">
        <v>25000</v>
      </c>
    </row>
    <row r="43" spans="1:4">
      <c r="A43" s="24" t="s">
        <v>35</v>
      </c>
      <c r="B43" s="25">
        <v>5295</v>
      </c>
      <c r="C43" s="7">
        <v>7895</v>
      </c>
      <c r="D43" s="7">
        <v>8500</v>
      </c>
    </row>
    <row r="44" spans="1:4">
      <c r="A44" s="24" t="s">
        <v>36</v>
      </c>
      <c r="B44" s="26">
        <v>0</v>
      </c>
      <c r="C44" s="7">
        <v>2500</v>
      </c>
      <c r="D44" s="7">
        <v>7500</v>
      </c>
    </row>
    <row r="45" spans="1:4">
      <c r="A45" s="24" t="s">
        <v>37</v>
      </c>
      <c r="B45" s="26">
        <v>0</v>
      </c>
      <c r="C45" s="7">
        <v>3000</v>
      </c>
      <c r="D45" s="7">
        <v>15000</v>
      </c>
    </row>
    <row r="46" spans="1:4">
      <c r="A46" s="24" t="s">
        <v>38</v>
      </c>
      <c r="B46" s="26">
        <v>0</v>
      </c>
      <c r="C46" s="7">
        <v>15000</v>
      </c>
      <c r="D46" s="7">
        <f>17404-3700</f>
        <v>13704</v>
      </c>
    </row>
    <row r="47" spans="1:4">
      <c r="A47" s="10" t="s">
        <v>39</v>
      </c>
      <c r="B47" s="11">
        <f>SUM(B36:B46)</f>
        <v>183260</v>
      </c>
      <c r="C47" s="11">
        <f t="shared" ref="C47:D47" si="3">SUM(C36:C46)</f>
        <v>1423395</v>
      </c>
      <c r="D47" s="11">
        <f t="shared" si="3"/>
        <v>1736004</v>
      </c>
    </row>
    <row r="49" spans="1:4">
      <c r="A49" t="s">
        <v>40</v>
      </c>
    </row>
    <row r="50" spans="1:4">
      <c r="A50" s="24" t="s">
        <v>41</v>
      </c>
      <c r="B50" s="26">
        <v>870</v>
      </c>
      <c r="C50" s="6">
        <v>10000</v>
      </c>
      <c r="D50" s="6">
        <v>15000</v>
      </c>
    </row>
    <row r="51" spans="1:4">
      <c r="A51" s="24" t="s">
        <v>42</v>
      </c>
      <c r="B51" s="26">
        <v>292</v>
      </c>
      <c r="C51" s="6">
        <v>7500</v>
      </c>
      <c r="D51" s="6">
        <v>10000</v>
      </c>
    </row>
    <row r="52" spans="1:4">
      <c r="A52" s="24" t="s">
        <v>43</v>
      </c>
      <c r="B52" s="26">
        <v>1999</v>
      </c>
      <c r="C52" s="6">
        <v>40000</v>
      </c>
      <c r="D52" s="6">
        <v>50000</v>
      </c>
    </row>
    <row r="53" spans="1:4">
      <c r="A53" s="10" t="s">
        <v>44</v>
      </c>
      <c r="B53" s="12">
        <f>SUM(B50:B52)</f>
        <v>3161</v>
      </c>
      <c r="C53" s="12">
        <f t="shared" ref="C53:D53" si="4">SUM(C50:C52)</f>
        <v>57500</v>
      </c>
      <c r="D53" s="12">
        <f t="shared" si="4"/>
        <v>75000</v>
      </c>
    </row>
    <row r="55" spans="1:4">
      <c r="A55" t="s">
        <v>45</v>
      </c>
    </row>
    <row r="56" spans="1:4">
      <c r="A56" s="24" t="s">
        <v>46</v>
      </c>
      <c r="B56" s="26">
        <v>75000</v>
      </c>
    </row>
    <row r="57" spans="1:4">
      <c r="A57" s="24" t="s">
        <v>47</v>
      </c>
      <c r="B57" s="26">
        <v>100000</v>
      </c>
    </row>
    <row r="58" spans="1:4">
      <c r="A58" s="24" t="s">
        <v>48</v>
      </c>
      <c r="B58" s="26">
        <v>76680</v>
      </c>
      <c r="C58" s="6">
        <v>480000</v>
      </c>
      <c r="D58" s="6">
        <v>0</v>
      </c>
    </row>
    <row r="59" spans="1:4">
      <c r="A59" s="24" t="s">
        <v>135</v>
      </c>
      <c r="B59" s="26"/>
      <c r="D59" s="6">
        <v>200000</v>
      </c>
    </row>
    <row r="60" spans="1:4">
      <c r="A60" s="24" t="s">
        <v>49</v>
      </c>
      <c r="B60" s="26">
        <v>134951</v>
      </c>
      <c r="C60" s="6">
        <v>165049</v>
      </c>
      <c r="D60" s="6">
        <v>0</v>
      </c>
    </row>
    <row r="61" spans="1:4">
      <c r="A61" s="24" t="s">
        <v>50</v>
      </c>
      <c r="B61" s="26">
        <v>0</v>
      </c>
      <c r="C61" s="6">
        <v>5000</v>
      </c>
      <c r="D61" s="6">
        <v>25000</v>
      </c>
    </row>
    <row r="62" spans="1:4">
      <c r="A62" s="24" t="s">
        <v>51</v>
      </c>
      <c r="B62" s="26">
        <v>0</v>
      </c>
      <c r="C62" s="6">
        <v>50000</v>
      </c>
      <c r="D62" s="6">
        <v>200000</v>
      </c>
    </row>
    <row r="63" spans="1:4">
      <c r="A63" s="24" t="s">
        <v>52</v>
      </c>
      <c r="B63" s="26">
        <v>0</v>
      </c>
      <c r="C63" s="6">
        <v>110000</v>
      </c>
      <c r="D63" s="6">
        <v>125000</v>
      </c>
    </row>
    <row r="64" spans="1:4">
      <c r="A64" s="10" t="s">
        <v>53</v>
      </c>
      <c r="B64" s="12">
        <f>SUM(B56:B63)</f>
        <v>386631</v>
      </c>
      <c r="C64" s="12">
        <f>SUM(C58:C63)</f>
        <v>810049</v>
      </c>
      <c r="D64" s="12">
        <f>SUM(D58:D63)</f>
        <v>550000</v>
      </c>
    </row>
    <row r="65" spans="1:4">
      <c r="A65" s="10"/>
      <c r="B65" s="11"/>
    </row>
    <row r="66" spans="1:4" ht="19">
      <c r="A66" s="27" t="s">
        <v>54</v>
      </c>
      <c r="B66" s="19">
        <f>SUM(B47+B53+B64)</f>
        <v>573052</v>
      </c>
      <c r="C66" s="18">
        <f>SUM(C64+C53+C47)</f>
        <v>2290944</v>
      </c>
      <c r="D66" s="18">
        <f>SUM(D64+D53+D47)</f>
        <v>2361004</v>
      </c>
    </row>
    <row r="68" spans="1:4">
      <c r="A68" s="21" t="s">
        <v>55</v>
      </c>
      <c r="B68" s="22"/>
      <c r="C68" s="23"/>
      <c r="D68" s="23"/>
    </row>
    <row r="70" spans="1:4">
      <c r="A70" t="s">
        <v>56</v>
      </c>
      <c r="B70" s="6">
        <v>0</v>
      </c>
      <c r="C70" s="6">
        <f>SUM(C7*0.75)-(C76+C8)</f>
        <v>939969.9</v>
      </c>
      <c r="D70" s="6">
        <f>SUM(D7*0.75)-(D76+D8)</f>
        <v>1904753.4750000001</v>
      </c>
    </row>
    <row r="71" spans="1:4">
      <c r="A71" t="s">
        <v>57</v>
      </c>
      <c r="B71" s="6">
        <v>0</v>
      </c>
      <c r="C71" s="6">
        <v>0</v>
      </c>
      <c r="D71" s="6">
        <v>0</v>
      </c>
    </row>
    <row r="72" spans="1:4">
      <c r="A72" s="10" t="s">
        <v>58</v>
      </c>
      <c r="B72" s="11">
        <f>SUM(B70:B71)</f>
        <v>0</v>
      </c>
      <c r="C72" s="12">
        <f t="shared" ref="C72:D72" si="5">SUM(C70:C71)</f>
        <v>939969.9</v>
      </c>
      <c r="D72" s="12">
        <f t="shared" si="5"/>
        <v>1904753.4750000001</v>
      </c>
    </row>
    <row r="74" spans="1:4">
      <c r="A74" s="21" t="s">
        <v>59</v>
      </c>
      <c r="B74" s="22"/>
      <c r="C74" s="23"/>
      <c r="D74" s="23"/>
    </row>
    <row r="76" spans="1:4">
      <c r="A76" s="28" t="s">
        <v>60</v>
      </c>
      <c r="B76" s="29">
        <v>0</v>
      </c>
      <c r="C76" s="6">
        <f>SUM(C7*0.75)*(0.1)</f>
        <v>104441.1</v>
      </c>
      <c r="D76" s="6">
        <f>SUM(D7*0.75)*(0.1)</f>
        <v>211639.27500000002</v>
      </c>
    </row>
    <row r="77" spans="1:4">
      <c r="A77" s="28" t="s">
        <v>61</v>
      </c>
      <c r="B77" s="29">
        <v>0</v>
      </c>
      <c r="C77" s="6">
        <f>SUM(C7*0.25)</f>
        <v>348137</v>
      </c>
      <c r="D77" s="6">
        <f>SUM(D7*0.25)</f>
        <v>705464.25</v>
      </c>
    </row>
    <row r="78" spans="1:4">
      <c r="A78" s="28" t="s">
        <v>62</v>
      </c>
      <c r="B78" s="29">
        <v>0</v>
      </c>
      <c r="C78" s="6">
        <v>0</v>
      </c>
      <c r="D78" s="6">
        <v>0</v>
      </c>
    </row>
    <row r="79" spans="1:4">
      <c r="A79" s="28" t="s">
        <v>63</v>
      </c>
      <c r="B79" s="29">
        <v>0</v>
      </c>
      <c r="C79" s="6">
        <v>0</v>
      </c>
      <c r="D79" s="6">
        <v>0</v>
      </c>
    </row>
    <row r="80" spans="1:4">
      <c r="A80" s="10" t="s">
        <v>64</v>
      </c>
      <c r="B80" s="11">
        <f>SUM(B76:B79)</f>
        <v>0</v>
      </c>
      <c r="C80" s="12">
        <f t="shared" ref="C80:D80" si="6">SUM(C76:C79)</f>
        <v>452578.1</v>
      </c>
      <c r="D80" s="12">
        <f t="shared" si="6"/>
        <v>917103.52500000002</v>
      </c>
    </row>
    <row r="82" spans="1:4">
      <c r="A82" s="21" t="s">
        <v>65</v>
      </c>
      <c r="B82" s="22"/>
      <c r="C82" s="30"/>
      <c r="D82" s="30"/>
    </row>
    <row r="84" spans="1:4">
      <c r="A84" s="14" t="s">
        <v>66</v>
      </c>
      <c r="B84" s="6">
        <v>0</v>
      </c>
      <c r="C84" s="6">
        <v>0</v>
      </c>
      <c r="D84" s="6">
        <v>0</v>
      </c>
    </row>
    <row r="85" spans="1:4">
      <c r="A85" s="14" t="s">
        <v>67</v>
      </c>
      <c r="B85" s="6">
        <v>0</v>
      </c>
      <c r="C85" s="6">
        <v>0</v>
      </c>
      <c r="D85" s="6">
        <v>0</v>
      </c>
    </row>
    <row r="86" spans="1:4">
      <c r="A86" s="10" t="s">
        <v>68</v>
      </c>
      <c r="B86" s="11">
        <f>SUM(B84:B85)</f>
        <v>0</v>
      </c>
      <c r="C86" s="11">
        <f>SUM(C84:C85)</f>
        <v>0</v>
      </c>
      <c r="D86" s="11">
        <f>SUM(D84:D85)</f>
        <v>0</v>
      </c>
    </row>
    <row r="87" spans="1:4" ht="19">
      <c r="C87" s="16"/>
      <c r="D87" s="16"/>
    </row>
    <row r="88" spans="1:4" ht="19">
      <c r="A88" s="31" t="s">
        <v>69</v>
      </c>
      <c r="B88" s="32">
        <f>SUM(B29)-(B66+B72+B80+B86)</f>
        <v>1401948</v>
      </c>
      <c r="C88" s="34">
        <f>SUM(C22-C66)</f>
        <v>111004</v>
      </c>
      <c r="D88" s="34">
        <f>SUM(D22-D66)</f>
        <v>0</v>
      </c>
    </row>
    <row r="90" spans="1:4" ht="19">
      <c r="A90" s="27" t="s">
        <v>70</v>
      </c>
      <c r="B90" s="19">
        <f>SUM(B66+B72+B80+B86+B88)</f>
        <v>1975000</v>
      </c>
      <c r="C90" s="18">
        <f t="shared" ref="C90:D90" si="7">SUM(C66+C72+C80+C88)</f>
        <v>3794496</v>
      </c>
      <c r="D90" s="18">
        <f t="shared" si="7"/>
        <v>5182861</v>
      </c>
    </row>
    <row r="92" spans="1:4">
      <c r="A92" t="s">
        <v>136</v>
      </c>
    </row>
  </sheetData>
  <mergeCells count="4">
    <mergeCell ref="A2:D2"/>
    <mergeCell ref="A3:D3"/>
    <mergeCell ref="A5:D5"/>
    <mergeCell ref="A31:D3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9BFBF-0388-AA4B-A197-0CBE5BB3A86A}">
  <dimension ref="A1:I440"/>
  <sheetViews>
    <sheetView showGridLines="0" tabSelected="1" topLeftCell="A28" zoomScaleNormal="100" workbookViewId="0">
      <selection activeCell="I68" sqref="I68"/>
    </sheetView>
  </sheetViews>
  <sheetFormatPr baseColWidth="10" defaultColWidth="8.5" defaultRowHeight="13"/>
  <cols>
    <col min="1" max="1" width="5.6640625" style="38" customWidth="1"/>
    <col min="2" max="2" width="8.5" style="55" customWidth="1"/>
    <col min="3" max="3" width="35.6640625" style="38" customWidth="1"/>
    <col min="4" max="4" width="22.83203125" style="38" customWidth="1"/>
    <col min="5" max="6" width="19.5" style="38" customWidth="1"/>
    <col min="7" max="7" width="8.33203125" style="38" customWidth="1"/>
    <col min="8" max="16384" width="8.5" style="38"/>
  </cols>
  <sheetData>
    <row r="1" spans="1:9" ht="20">
      <c r="A1" s="136" t="s">
        <v>71</v>
      </c>
      <c r="B1" s="137"/>
      <c r="C1" s="137"/>
      <c r="D1" s="35" t="s">
        <v>72</v>
      </c>
      <c r="E1" s="36"/>
      <c r="F1" s="37"/>
    </row>
    <row r="2" spans="1:9" ht="20">
      <c r="A2" s="138"/>
      <c r="B2" s="139"/>
      <c r="C2" s="139"/>
      <c r="D2" s="39"/>
      <c r="F2" s="40"/>
    </row>
    <row r="3" spans="1:9" ht="13" customHeight="1">
      <c r="A3" s="140"/>
      <c r="B3" s="141"/>
      <c r="C3" s="141"/>
      <c r="D3" s="39"/>
      <c r="E3" s="41"/>
      <c r="F3" s="42"/>
    </row>
    <row r="4" spans="1:9" ht="25">
      <c r="A4" s="138" t="s">
        <v>0</v>
      </c>
      <c r="B4" s="139"/>
      <c r="C4" s="139"/>
      <c r="D4" s="39" t="s">
        <v>73</v>
      </c>
      <c r="E4" s="43">
        <v>44377</v>
      </c>
      <c r="F4" s="42"/>
    </row>
    <row r="5" spans="1:9">
      <c r="A5" s="142"/>
      <c r="B5" s="143"/>
      <c r="C5" s="143"/>
      <c r="D5" s="44"/>
      <c r="E5" s="45"/>
      <c r="F5" s="46"/>
    </row>
    <row r="6" spans="1:9" ht="18">
      <c r="A6" s="144" t="s">
        <v>74</v>
      </c>
      <c r="B6" s="145"/>
      <c r="C6" s="145"/>
      <c r="D6" s="145"/>
      <c r="E6" s="145"/>
      <c r="F6" s="146"/>
    </row>
    <row r="7" spans="1:9" ht="173.25" customHeight="1" thickBot="1">
      <c r="A7" s="125" t="s">
        <v>75</v>
      </c>
      <c r="B7" s="126"/>
      <c r="C7" s="126"/>
      <c r="D7" s="126" t="s">
        <v>76</v>
      </c>
      <c r="E7" s="126"/>
      <c r="F7" s="127"/>
    </row>
    <row r="8" spans="1:9" ht="35.25" customHeight="1" thickBot="1">
      <c r="A8" s="128" t="s">
        <v>77</v>
      </c>
      <c r="B8" s="129"/>
      <c r="C8" s="129"/>
      <c r="D8" s="129"/>
      <c r="E8" s="129"/>
      <c r="F8" s="130"/>
    </row>
    <row r="9" spans="1:9" s="50" customFormat="1" ht="17.75" customHeight="1">
      <c r="A9" s="131" t="s">
        <v>78</v>
      </c>
      <c r="B9" s="132"/>
      <c r="C9" s="47" t="s">
        <v>79</v>
      </c>
      <c r="D9" s="48"/>
      <c r="E9" s="48"/>
      <c r="F9" s="49"/>
    </row>
    <row r="10" spans="1:9">
      <c r="A10" s="133"/>
      <c r="B10" s="134"/>
      <c r="C10" s="135"/>
      <c r="D10" s="51"/>
      <c r="E10" s="51"/>
      <c r="F10" s="52" t="s">
        <v>80</v>
      </c>
    </row>
    <row r="11" spans="1:9">
      <c r="A11" s="111"/>
      <c r="B11" s="112"/>
      <c r="C11" s="113"/>
      <c r="D11" s="53" t="s">
        <v>81</v>
      </c>
      <c r="E11" s="53" t="s">
        <v>82</v>
      </c>
      <c r="F11" s="54" t="s">
        <v>83</v>
      </c>
      <c r="G11" s="55"/>
      <c r="H11" s="55"/>
      <c r="I11" s="55"/>
    </row>
    <row r="12" spans="1:9">
      <c r="A12" s="111" t="s">
        <v>84</v>
      </c>
      <c r="B12" s="112"/>
      <c r="C12" s="113"/>
      <c r="D12" s="53" t="s">
        <v>85</v>
      </c>
      <c r="E12" s="53" t="s">
        <v>86</v>
      </c>
      <c r="F12" s="54" t="s">
        <v>87</v>
      </c>
      <c r="G12" s="55"/>
      <c r="H12" s="55"/>
      <c r="I12" s="55"/>
    </row>
    <row r="13" spans="1:9">
      <c r="A13" s="122" t="s">
        <v>88</v>
      </c>
      <c r="B13" s="123"/>
      <c r="C13" s="124"/>
      <c r="D13" s="56" t="s">
        <v>89</v>
      </c>
      <c r="E13" s="56" t="s">
        <v>90</v>
      </c>
      <c r="F13" s="56" t="s">
        <v>91</v>
      </c>
      <c r="G13" s="55"/>
      <c r="H13" s="55"/>
      <c r="I13" s="55"/>
    </row>
    <row r="14" spans="1:9" ht="14" thickBot="1">
      <c r="A14" s="57"/>
      <c r="B14" s="38"/>
      <c r="C14" s="55"/>
      <c r="F14" s="58"/>
    </row>
    <row r="15" spans="1:9" ht="18">
      <c r="A15" s="59"/>
      <c r="B15" s="105" t="s">
        <v>92</v>
      </c>
      <c r="C15" s="106"/>
      <c r="D15" s="60"/>
      <c r="E15" s="60"/>
      <c r="F15" s="60"/>
    </row>
    <row r="16" spans="1:9" ht="16">
      <c r="A16" s="61"/>
      <c r="B16" s="94" t="s">
        <v>93</v>
      </c>
      <c r="C16" s="95"/>
      <c r="D16" s="62">
        <f>'[1]FY20 Budget'!B8</f>
        <v>0</v>
      </c>
      <c r="E16" s="62">
        <f>'Proposed 2021'!C7</f>
        <v>1392548</v>
      </c>
      <c r="F16" s="62">
        <f>'Proposed 2021'!D7</f>
        <v>2821857</v>
      </c>
    </row>
    <row r="17" spans="1:6" ht="16">
      <c r="A17" s="61"/>
      <c r="B17" s="94" t="s">
        <v>94</v>
      </c>
      <c r="C17" s="95"/>
      <c r="D17" s="62">
        <f>'[1]FY20 Budget'!B9</f>
        <v>0</v>
      </c>
      <c r="E17" s="62">
        <f>'[1]FY19 Budget'!C9</f>
        <v>0</v>
      </c>
      <c r="F17" s="62">
        <f>'[1]FY20 Budget'!C9</f>
        <v>0</v>
      </c>
    </row>
    <row r="18" spans="1:6" ht="16">
      <c r="A18" s="61"/>
      <c r="B18" s="94" t="s">
        <v>95</v>
      </c>
      <c r="C18" s="95"/>
      <c r="D18" s="62">
        <f>'[1]FY20 Budget'!B10</f>
        <v>0</v>
      </c>
      <c r="E18" s="62">
        <f>'[1]FY19 Budget'!C10</f>
        <v>0</v>
      </c>
      <c r="F18" s="62">
        <v>0</v>
      </c>
    </row>
    <row r="19" spans="1:6" ht="16">
      <c r="A19" s="61"/>
      <c r="B19" s="94" t="s">
        <v>96</v>
      </c>
      <c r="C19" s="95"/>
      <c r="D19" s="62"/>
      <c r="E19" s="62"/>
      <c r="F19" s="62"/>
    </row>
    <row r="20" spans="1:6" ht="17" thickBot="1">
      <c r="A20" s="63"/>
      <c r="B20" s="109"/>
      <c r="C20" s="110"/>
      <c r="D20" s="64"/>
      <c r="E20" s="64"/>
      <c r="F20" s="64"/>
    </row>
    <row r="21" spans="1:6" ht="18">
      <c r="A21" s="65"/>
      <c r="B21" s="105" t="s">
        <v>97</v>
      </c>
      <c r="C21" s="106"/>
      <c r="D21" s="60"/>
      <c r="E21" s="60"/>
      <c r="F21" s="60"/>
    </row>
    <row r="22" spans="1:6" ht="16">
      <c r="A22" s="61"/>
      <c r="B22" s="94" t="s">
        <v>15</v>
      </c>
      <c r="C22" s="95"/>
      <c r="D22" s="62">
        <f>'Proposed 2021'!B16</f>
        <v>1975000</v>
      </c>
      <c r="E22" s="62">
        <f>'Proposed 2021'!C16</f>
        <v>1000000</v>
      </c>
      <c r="F22" s="62">
        <f>'Proposed 2021'!D16</f>
        <v>2250000</v>
      </c>
    </row>
    <row r="23" spans="1:6" ht="16">
      <c r="A23" s="61"/>
      <c r="B23" s="94" t="s">
        <v>96</v>
      </c>
      <c r="C23" s="95"/>
      <c r="D23" s="62"/>
      <c r="E23" s="62"/>
      <c r="F23" s="62"/>
    </row>
    <row r="24" spans="1:6" ht="17" thickBot="1">
      <c r="A24" s="63"/>
      <c r="B24" s="109"/>
      <c r="C24" s="110"/>
      <c r="D24" s="64"/>
      <c r="E24" s="64"/>
      <c r="F24" s="64"/>
    </row>
    <row r="25" spans="1:6" ht="18">
      <c r="A25" s="65"/>
      <c r="B25" s="105" t="s">
        <v>98</v>
      </c>
      <c r="C25" s="106"/>
      <c r="D25" s="60"/>
      <c r="E25" s="60"/>
      <c r="F25" s="60"/>
    </row>
    <row r="26" spans="1:6" ht="16">
      <c r="A26" s="61"/>
      <c r="B26" s="94" t="s">
        <v>99</v>
      </c>
      <c r="C26" s="95"/>
      <c r="D26" s="62">
        <f>'[1]FY20 Budget'!B19</f>
        <v>0</v>
      </c>
      <c r="E26" s="62">
        <f>'[1]FY19 Budget'!C21</f>
        <v>0</v>
      </c>
      <c r="F26" s="62">
        <v>0</v>
      </c>
    </row>
    <row r="27" spans="1:6" ht="16">
      <c r="A27" s="61"/>
      <c r="B27" s="66" t="s">
        <v>100</v>
      </c>
      <c r="C27" s="67"/>
      <c r="D27" s="62"/>
      <c r="E27" s="62"/>
      <c r="F27" s="62"/>
    </row>
    <row r="28" spans="1:6" ht="16">
      <c r="A28" s="61"/>
      <c r="B28" s="66" t="s">
        <v>101</v>
      </c>
      <c r="C28" s="67"/>
      <c r="D28" s="62"/>
      <c r="E28" s="62"/>
      <c r="F28" s="62"/>
    </row>
    <row r="29" spans="1:6" ht="16">
      <c r="A29" s="61"/>
      <c r="B29" s="66" t="s">
        <v>102</v>
      </c>
      <c r="C29" s="67"/>
      <c r="D29" s="62"/>
      <c r="E29" s="62"/>
      <c r="F29" s="62"/>
    </row>
    <row r="30" spans="1:6" ht="16">
      <c r="A30" s="61"/>
      <c r="B30" s="66" t="s">
        <v>103</v>
      </c>
      <c r="C30" s="67"/>
      <c r="D30" s="62"/>
      <c r="E30" s="62"/>
      <c r="F30" s="62"/>
    </row>
    <row r="31" spans="1:6" ht="16">
      <c r="A31" s="61"/>
      <c r="B31" s="66" t="s">
        <v>104</v>
      </c>
      <c r="C31" s="67"/>
      <c r="D31" s="62"/>
      <c r="E31" s="62"/>
      <c r="F31" s="62"/>
    </row>
    <row r="32" spans="1:6" ht="16">
      <c r="A32" s="61"/>
      <c r="B32" s="94" t="s">
        <v>105</v>
      </c>
      <c r="C32" s="95"/>
      <c r="D32" s="62"/>
      <c r="E32" s="62"/>
      <c r="F32" s="62"/>
    </row>
    <row r="33" spans="1:6" ht="17" thickBot="1">
      <c r="A33" s="63"/>
      <c r="B33" s="109"/>
      <c r="C33" s="110"/>
      <c r="D33" s="64"/>
      <c r="E33" s="64"/>
      <c r="F33" s="64"/>
    </row>
    <row r="34" spans="1:6" s="70" customFormat="1" ht="18">
      <c r="A34" s="68"/>
      <c r="B34" s="105" t="s">
        <v>106</v>
      </c>
      <c r="C34" s="106"/>
      <c r="D34" s="69"/>
      <c r="E34" s="69"/>
      <c r="F34" s="69"/>
    </row>
    <row r="35" spans="1:6" ht="16">
      <c r="A35" s="63"/>
      <c r="B35" s="71" t="s">
        <v>107</v>
      </c>
      <c r="C35" s="72"/>
      <c r="D35" s="64"/>
      <c r="E35" s="64"/>
      <c r="F35" s="64"/>
    </row>
    <row r="36" spans="1:6" ht="16">
      <c r="A36" s="63"/>
      <c r="B36" s="71"/>
      <c r="C36" s="72"/>
      <c r="D36" s="64"/>
      <c r="E36" s="64"/>
      <c r="F36" s="64"/>
    </row>
    <row r="37" spans="1:6" ht="16">
      <c r="A37" s="63"/>
      <c r="B37" s="96" t="s">
        <v>108</v>
      </c>
      <c r="C37" s="97"/>
      <c r="D37" s="64">
        <f>'Proposed 2021'!B18</f>
        <v>0</v>
      </c>
      <c r="E37" s="64">
        <f>'Proposed 2021'!C18</f>
        <v>1401948</v>
      </c>
      <c r="F37" s="64">
        <f>'Proposed 2021'!D18</f>
        <v>111004</v>
      </c>
    </row>
    <row r="38" spans="1:6" ht="17" thickBot="1">
      <c r="A38" s="63"/>
      <c r="B38" s="109"/>
      <c r="C38" s="110"/>
      <c r="D38" s="64"/>
      <c r="E38" s="64"/>
      <c r="F38" s="64"/>
    </row>
    <row r="39" spans="1:6" ht="15" customHeight="1">
      <c r="A39" s="59"/>
      <c r="B39" s="100" t="s">
        <v>109</v>
      </c>
      <c r="C39" s="101"/>
      <c r="D39" s="73">
        <f>SUM(D16:D38)</f>
        <v>1975000</v>
      </c>
      <c r="E39" s="73">
        <f>SUM(E16:E38)</f>
        <v>3794496</v>
      </c>
      <c r="F39" s="73">
        <f>SUM(F15:F38)</f>
        <v>5182861</v>
      </c>
    </row>
    <row r="40" spans="1:6">
      <c r="A40" s="74"/>
      <c r="B40" s="36"/>
      <c r="C40" s="36"/>
      <c r="D40" s="36"/>
      <c r="E40" s="36"/>
      <c r="F40" s="75"/>
    </row>
    <row r="41" spans="1:6">
      <c r="A41" s="102"/>
      <c r="B41" s="103"/>
      <c r="C41" s="103"/>
      <c r="D41" s="103"/>
      <c r="E41" s="103"/>
      <c r="F41" s="104"/>
    </row>
    <row r="42" spans="1:6">
      <c r="A42" s="44"/>
      <c r="B42" s="45"/>
      <c r="C42" s="45"/>
      <c r="D42" s="45"/>
      <c r="E42" s="45"/>
      <c r="F42" s="76"/>
    </row>
    <row r="43" spans="1:6">
      <c r="B43" s="38"/>
    </row>
    <row r="44" spans="1:6">
      <c r="B44" s="38"/>
    </row>
    <row r="45" spans="1:6" ht="18">
      <c r="A45" s="77" t="s">
        <v>110</v>
      </c>
      <c r="B45" s="78"/>
      <c r="C45" s="78" t="s">
        <v>0</v>
      </c>
      <c r="D45" s="77" t="s">
        <v>111</v>
      </c>
      <c r="E45" s="79">
        <v>2021</v>
      </c>
      <c r="F45" s="80"/>
    </row>
    <row r="46" spans="1:6" s="84" customFormat="1" ht="18">
      <c r="A46" s="117" t="s">
        <v>112</v>
      </c>
      <c r="B46" s="118"/>
      <c r="C46" s="81" t="s">
        <v>113</v>
      </c>
      <c r="D46" s="82"/>
      <c r="E46" s="82"/>
      <c r="F46" s="83"/>
    </row>
    <row r="47" spans="1:6">
      <c r="A47" s="119"/>
      <c r="B47" s="120"/>
      <c r="C47" s="121"/>
      <c r="D47" s="51"/>
      <c r="E47" s="51"/>
      <c r="F47" s="52" t="s">
        <v>80</v>
      </c>
    </row>
    <row r="48" spans="1:6">
      <c r="A48" s="111"/>
      <c r="B48" s="112"/>
      <c r="C48" s="113"/>
      <c r="D48" s="53" t="s">
        <v>81</v>
      </c>
      <c r="E48" s="53" t="s">
        <v>82</v>
      </c>
      <c r="F48" s="54" t="s">
        <v>83</v>
      </c>
    </row>
    <row r="49" spans="1:6">
      <c r="A49" s="111" t="s">
        <v>114</v>
      </c>
      <c r="B49" s="112"/>
      <c r="C49" s="113"/>
      <c r="D49" s="53" t="s">
        <v>115</v>
      </c>
      <c r="E49" s="53" t="s">
        <v>86</v>
      </c>
      <c r="F49" s="54" t="s">
        <v>87</v>
      </c>
    </row>
    <row r="50" spans="1:6">
      <c r="A50" s="114" t="s">
        <v>88</v>
      </c>
      <c r="B50" s="115"/>
      <c r="C50" s="116"/>
      <c r="D50" s="56" t="s">
        <v>89</v>
      </c>
      <c r="E50" s="56" t="s">
        <v>90</v>
      </c>
      <c r="F50" s="56" t="s">
        <v>91</v>
      </c>
    </row>
    <row r="51" spans="1:6" ht="14" thickBot="1">
      <c r="A51" s="85"/>
      <c r="B51" s="86"/>
      <c r="D51" s="55"/>
      <c r="E51" s="55"/>
      <c r="F51" s="87"/>
    </row>
    <row r="52" spans="1:6" ht="18">
      <c r="A52" s="59"/>
      <c r="B52" s="105" t="s">
        <v>26</v>
      </c>
      <c r="C52" s="106"/>
      <c r="D52" s="60"/>
      <c r="E52" s="60"/>
      <c r="F52" s="60"/>
    </row>
    <row r="53" spans="1:6" ht="16">
      <c r="A53" s="61"/>
      <c r="B53" s="94" t="s">
        <v>28</v>
      </c>
      <c r="C53" s="95"/>
      <c r="D53" s="62">
        <f>'Proposed 2021'!B36</f>
        <v>4903</v>
      </c>
      <c r="E53" s="62">
        <f>'Proposed 2021'!C36</f>
        <v>825000</v>
      </c>
      <c r="F53" s="62">
        <f>'Proposed 2021'!D36</f>
        <v>1050000</v>
      </c>
    </row>
    <row r="54" spans="1:6" ht="16">
      <c r="A54" s="61"/>
      <c r="B54" s="94" t="s">
        <v>29</v>
      </c>
      <c r="C54" s="95"/>
      <c r="D54" s="62">
        <f>'Proposed 2021'!B37</f>
        <v>1062</v>
      </c>
      <c r="E54" s="62">
        <f>'Proposed 2021'!C37</f>
        <v>15000</v>
      </c>
      <c r="F54" s="62">
        <f>'Proposed 2021'!D37</f>
        <v>40000</v>
      </c>
    </row>
    <row r="55" spans="1:6" ht="16">
      <c r="A55" s="61"/>
      <c r="B55" s="94" t="s">
        <v>30</v>
      </c>
      <c r="C55" s="95"/>
      <c r="D55" s="62">
        <v>0</v>
      </c>
      <c r="E55" s="62">
        <f>'Proposed 2021'!C38+'Proposed 2021'!C39</f>
        <v>155000</v>
      </c>
      <c r="F55" s="62">
        <f>'Proposed 2021'!D38+'Proposed 2021'!D39</f>
        <v>186300</v>
      </c>
    </row>
    <row r="56" spans="1:6" ht="16">
      <c r="A56" s="61"/>
      <c r="B56" s="94" t="s">
        <v>116</v>
      </c>
      <c r="C56" s="95"/>
      <c r="D56" s="62">
        <f>'Proposed 2021'!B40</f>
        <v>172000</v>
      </c>
      <c r="E56" s="62">
        <f>'Proposed 2021'!C40+'Proposed 2021'!C41</f>
        <v>390000</v>
      </c>
      <c r="F56" s="62">
        <f>'Proposed 2021'!D40+'Proposed 2021'!D41</f>
        <v>390000</v>
      </c>
    </row>
    <row r="57" spans="1:6" ht="16">
      <c r="A57" s="61"/>
      <c r="B57" s="94" t="s">
        <v>117</v>
      </c>
      <c r="C57" s="95"/>
      <c r="D57" s="62">
        <f>'Proposed 2021'!B53</f>
        <v>3161</v>
      </c>
      <c r="E57" s="62">
        <f>'Proposed 2021'!C53+'Proposed 2021'!C44+'Proposed 2021'!C45+'Proposed 2021'!C46</f>
        <v>78000</v>
      </c>
      <c r="F57" s="62">
        <f>'Proposed 2021'!D53+'Proposed 2021'!D44+'Proposed 2021'!D45+'Proposed 2021'!D46</f>
        <v>111204</v>
      </c>
    </row>
    <row r="58" spans="1:6" ht="16">
      <c r="A58" s="61"/>
      <c r="B58" s="66" t="s">
        <v>118</v>
      </c>
      <c r="C58" s="67"/>
      <c r="D58" s="62">
        <f>'Proposed 2021'!B43</f>
        <v>5295</v>
      </c>
      <c r="E58" s="62">
        <f>'Proposed 2021'!C43</f>
        <v>7895</v>
      </c>
      <c r="F58" s="62">
        <f>'Proposed 2021'!D43</f>
        <v>8500</v>
      </c>
    </row>
    <row r="59" spans="1:6" ht="16">
      <c r="A59" s="61"/>
      <c r="B59" s="94" t="s">
        <v>45</v>
      </c>
      <c r="C59" s="95"/>
      <c r="D59" s="62">
        <f>'Proposed 2021'!B64</f>
        <v>386631</v>
      </c>
      <c r="E59" s="62">
        <f>'Proposed 2021'!C64+'Proposed 2021'!C42</f>
        <v>820049</v>
      </c>
      <c r="F59" s="62">
        <f>'Proposed 2021'!D64+'Proposed 2021'!D42</f>
        <v>575000</v>
      </c>
    </row>
    <row r="60" spans="1:6" ht="16">
      <c r="A60" s="61"/>
      <c r="B60" s="94" t="s">
        <v>105</v>
      </c>
      <c r="C60" s="95"/>
      <c r="D60" s="62"/>
      <c r="E60" s="62"/>
      <c r="F60" s="62"/>
    </row>
    <row r="61" spans="1:6" ht="16">
      <c r="A61" s="61"/>
      <c r="B61" s="94"/>
      <c r="C61" s="95"/>
      <c r="D61" s="62"/>
      <c r="E61" s="62"/>
      <c r="F61" s="62"/>
    </row>
    <row r="62" spans="1:6" ht="17" thickBot="1">
      <c r="A62" s="63"/>
      <c r="B62" s="109"/>
      <c r="C62" s="110"/>
      <c r="D62" s="64"/>
      <c r="E62" s="64"/>
      <c r="F62" s="64"/>
    </row>
    <row r="63" spans="1:6" ht="18">
      <c r="A63" s="65"/>
      <c r="B63" s="105" t="s">
        <v>119</v>
      </c>
      <c r="C63" s="106"/>
      <c r="D63" s="60"/>
      <c r="E63" s="60"/>
      <c r="F63" s="60"/>
    </row>
    <row r="64" spans="1:6" ht="16">
      <c r="A64" s="88"/>
      <c r="B64" s="107" t="s">
        <v>120</v>
      </c>
      <c r="C64" s="108"/>
      <c r="D64" s="62">
        <f>'[1]FY20 Budget'!B61</f>
        <v>0</v>
      </c>
      <c r="E64" s="62">
        <v>0</v>
      </c>
      <c r="F64" s="62">
        <v>0</v>
      </c>
    </row>
    <row r="65" spans="1:6" ht="16">
      <c r="A65" s="88"/>
      <c r="B65" s="94" t="s">
        <v>121</v>
      </c>
      <c r="C65" s="95"/>
      <c r="D65" s="62">
        <f>'[1]FY20 Budget'!B62</f>
        <v>0</v>
      </c>
      <c r="E65" s="62">
        <v>0</v>
      </c>
      <c r="F65" s="62">
        <v>0</v>
      </c>
    </row>
    <row r="66" spans="1:6" ht="16">
      <c r="A66" s="61"/>
      <c r="B66" s="94" t="s">
        <v>122</v>
      </c>
      <c r="C66" s="95"/>
      <c r="D66" s="62">
        <f>'[1]FY20 Budget'!B63</f>
        <v>0</v>
      </c>
      <c r="E66" s="62">
        <v>0</v>
      </c>
      <c r="F66" s="62">
        <v>0</v>
      </c>
    </row>
    <row r="67" spans="1:6" ht="16">
      <c r="A67" s="61"/>
      <c r="B67" s="94" t="s">
        <v>123</v>
      </c>
      <c r="C67" s="95"/>
      <c r="D67" s="62">
        <f>'[1]FY20 Budget'!B64</f>
        <v>0</v>
      </c>
      <c r="E67" s="62">
        <v>0</v>
      </c>
      <c r="F67" s="62">
        <v>0</v>
      </c>
    </row>
    <row r="68" spans="1:6" ht="16">
      <c r="A68" s="61"/>
      <c r="B68" s="107" t="s">
        <v>124</v>
      </c>
      <c r="C68" s="108"/>
      <c r="D68" s="62">
        <f>'[1]FY20 Budget'!B72</f>
        <v>0</v>
      </c>
      <c r="E68" s="62">
        <f>'Proposed 2021'!C80</f>
        <v>452578.1</v>
      </c>
      <c r="F68" s="62">
        <f>'Proposed 2021'!D80</f>
        <v>917103.52500000002</v>
      </c>
    </row>
    <row r="69" spans="1:6" ht="16">
      <c r="A69" s="61"/>
      <c r="B69" s="94" t="s">
        <v>56</v>
      </c>
      <c r="C69" s="95"/>
      <c r="D69" s="62"/>
      <c r="E69" s="62">
        <f>'Proposed 2021'!C72</f>
        <v>939969.9</v>
      </c>
      <c r="F69" s="62">
        <f>'Proposed 2021'!D72</f>
        <v>1904753.4750000001</v>
      </c>
    </row>
    <row r="70" spans="1:6" ht="17" thickBot="1">
      <c r="A70" s="61"/>
      <c r="B70" s="71"/>
      <c r="C70" s="72"/>
      <c r="D70" s="62"/>
      <c r="E70" s="62"/>
      <c r="F70" s="62"/>
    </row>
    <row r="71" spans="1:6" ht="18">
      <c r="A71" s="65"/>
      <c r="B71" s="105" t="s">
        <v>125</v>
      </c>
      <c r="C71" s="106"/>
      <c r="D71" s="60"/>
      <c r="E71" s="60"/>
      <c r="F71" s="60"/>
    </row>
    <row r="72" spans="1:6" ht="16">
      <c r="A72" s="89"/>
      <c r="B72" s="107" t="s">
        <v>126</v>
      </c>
      <c r="C72" s="108"/>
      <c r="D72" s="62"/>
      <c r="E72" s="62"/>
      <c r="F72" s="62">
        <f>'[1]FY20 Budget'!C77</f>
        <v>0</v>
      </c>
    </row>
    <row r="73" spans="1:6" ht="16">
      <c r="A73" s="61"/>
      <c r="B73" s="71" t="s">
        <v>105</v>
      </c>
      <c r="C73" s="72"/>
      <c r="D73" s="62"/>
      <c r="E73" s="62"/>
      <c r="F73" s="62"/>
    </row>
    <row r="74" spans="1:6" ht="17" thickBot="1">
      <c r="A74" s="61"/>
      <c r="B74" s="109"/>
      <c r="C74" s="110"/>
      <c r="D74" s="62"/>
      <c r="E74" s="62"/>
      <c r="F74" s="62"/>
    </row>
    <row r="75" spans="1:6" ht="18">
      <c r="A75" s="65"/>
      <c r="B75" s="105" t="s">
        <v>127</v>
      </c>
      <c r="C75" s="106"/>
      <c r="D75" s="60"/>
      <c r="E75" s="60"/>
      <c r="F75" s="60"/>
    </row>
    <row r="76" spans="1:6" ht="16">
      <c r="A76" s="61"/>
      <c r="B76" s="94" t="s">
        <v>128</v>
      </c>
      <c r="C76" s="95"/>
      <c r="D76" s="62"/>
      <c r="E76" s="62"/>
      <c r="F76" s="62"/>
    </row>
    <row r="77" spans="1:6" ht="16">
      <c r="A77" s="61"/>
      <c r="B77" s="94"/>
      <c r="C77" s="95"/>
      <c r="D77" s="62"/>
      <c r="E77" s="62"/>
      <c r="F77" s="62"/>
    </row>
    <row r="78" spans="1:6" ht="15" customHeight="1">
      <c r="A78" s="63"/>
      <c r="B78" s="96" t="s">
        <v>129</v>
      </c>
      <c r="C78" s="97"/>
      <c r="D78" s="64">
        <f>'Proposed 2021'!B88</f>
        <v>1401948</v>
      </c>
      <c r="E78" s="64">
        <f>'Proposed 2021'!C88</f>
        <v>111004</v>
      </c>
      <c r="F78" s="64">
        <f>'Proposed 2021'!D88</f>
        <v>0</v>
      </c>
    </row>
    <row r="79" spans="1:6" ht="15" customHeight="1" thickBot="1">
      <c r="A79" s="90"/>
      <c r="B79" s="98"/>
      <c r="C79" s="99"/>
      <c r="D79" s="64"/>
      <c r="E79" s="64"/>
      <c r="F79" s="64"/>
    </row>
    <row r="80" spans="1:6" ht="16">
      <c r="A80" s="59"/>
      <c r="B80" s="100" t="s">
        <v>130</v>
      </c>
      <c r="C80" s="101"/>
      <c r="D80" s="73">
        <f>SUM(D52:D79)</f>
        <v>1975000</v>
      </c>
      <c r="E80" s="73">
        <f>SUM(E52:E79)</f>
        <v>3794496</v>
      </c>
      <c r="F80" s="73">
        <f>SUM(F52:F79)</f>
        <v>5182861</v>
      </c>
    </row>
    <row r="81" spans="1:6">
      <c r="A81" s="74"/>
      <c r="B81" s="36"/>
      <c r="C81" s="36"/>
      <c r="D81" s="36"/>
      <c r="E81" s="36"/>
      <c r="F81" s="75"/>
    </row>
    <row r="82" spans="1:6">
      <c r="A82" s="102"/>
      <c r="B82" s="103"/>
      <c r="C82" s="103"/>
      <c r="D82" s="103"/>
      <c r="E82" s="103"/>
      <c r="F82" s="104"/>
    </row>
    <row r="83" spans="1:6">
      <c r="A83" s="44"/>
      <c r="B83" s="45"/>
      <c r="C83" s="45"/>
      <c r="D83" s="45"/>
      <c r="E83" s="45"/>
      <c r="F83" s="76"/>
    </row>
    <row r="84" spans="1:6">
      <c r="B84" s="38"/>
    </row>
    <row r="85" spans="1:6">
      <c r="B85" s="38"/>
    </row>
    <row r="86" spans="1:6">
      <c r="B86" s="38"/>
    </row>
    <row r="87" spans="1:6">
      <c r="B87" s="38"/>
    </row>
    <row r="88" spans="1:6">
      <c r="B88" s="38"/>
    </row>
    <row r="89" spans="1:6">
      <c r="B89" s="38"/>
    </row>
    <row r="90" spans="1:6">
      <c r="B90" s="38"/>
    </row>
    <row r="91" spans="1:6">
      <c r="B91" s="38"/>
    </row>
    <row r="92" spans="1:6">
      <c r="B92" s="38"/>
    </row>
    <row r="93" spans="1:6">
      <c r="B93" s="38"/>
    </row>
    <row r="94" spans="1:6">
      <c r="B94" s="38"/>
    </row>
    <row r="95" spans="1:6">
      <c r="B95" s="38"/>
    </row>
    <row r="96" spans="1:6">
      <c r="B96" s="38"/>
    </row>
    <row r="97" spans="2:2">
      <c r="B97" s="38"/>
    </row>
    <row r="98" spans="2:2">
      <c r="B98" s="38"/>
    </row>
    <row r="99" spans="2:2">
      <c r="B99" s="38"/>
    </row>
    <row r="100" spans="2:2">
      <c r="B100" s="38"/>
    </row>
    <row r="101" spans="2:2">
      <c r="B101" s="38"/>
    </row>
    <row r="102" spans="2:2">
      <c r="B102" s="38"/>
    </row>
    <row r="103" spans="2:2">
      <c r="B103" s="38"/>
    </row>
    <row r="104" spans="2:2">
      <c r="B104" s="38"/>
    </row>
    <row r="105" spans="2:2">
      <c r="B105" s="38"/>
    </row>
    <row r="106" spans="2:2">
      <c r="B106" s="38"/>
    </row>
    <row r="107" spans="2:2">
      <c r="B107" s="38"/>
    </row>
    <row r="108" spans="2:2">
      <c r="B108" s="38"/>
    </row>
    <row r="109" spans="2:2">
      <c r="B109" s="38"/>
    </row>
    <row r="110" spans="2:2">
      <c r="B110" s="38"/>
    </row>
    <row r="111" spans="2:2">
      <c r="B111" s="38"/>
    </row>
    <row r="112" spans="2:2">
      <c r="B112" s="38"/>
    </row>
    <row r="113" spans="2:2">
      <c r="B113" s="38"/>
    </row>
    <row r="114" spans="2:2">
      <c r="B114" s="38"/>
    </row>
    <row r="115" spans="2:2">
      <c r="B115" s="38"/>
    </row>
    <row r="116" spans="2:2">
      <c r="B116" s="38"/>
    </row>
    <row r="117" spans="2:2">
      <c r="B117" s="38"/>
    </row>
    <row r="118" spans="2:2">
      <c r="B118" s="38"/>
    </row>
    <row r="119" spans="2:2">
      <c r="B119" s="38"/>
    </row>
    <row r="120" spans="2:2">
      <c r="B120" s="38"/>
    </row>
    <row r="121" spans="2:2">
      <c r="B121" s="38"/>
    </row>
    <row r="122" spans="2:2">
      <c r="B122" s="38"/>
    </row>
    <row r="123" spans="2:2">
      <c r="B123" s="38"/>
    </row>
    <row r="124" spans="2:2">
      <c r="B124" s="38"/>
    </row>
    <row r="125" spans="2:2">
      <c r="B125" s="38"/>
    </row>
    <row r="126" spans="2:2">
      <c r="B126" s="38"/>
    </row>
    <row r="127" spans="2:2">
      <c r="B127" s="38"/>
    </row>
    <row r="128" spans="2:2">
      <c r="B128" s="38"/>
    </row>
    <row r="129" spans="2:2">
      <c r="B129" s="38"/>
    </row>
    <row r="130" spans="2:2">
      <c r="B130" s="38"/>
    </row>
    <row r="131" spans="2:2">
      <c r="B131" s="38"/>
    </row>
    <row r="132" spans="2:2">
      <c r="B132" s="38"/>
    </row>
    <row r="133" spans="2:2">
      <c r="B133" s="38"/>
    </row>
    <row r="134" spans="2:2">
      <c r="B134" s="38"/>
    </row>
    <row r="135" spans="2:2">
      <c r="B135" s="38"/>
    </row>
    <row r="136" spans="2:2">
      <c r="B136" s="38"/>
    </row>
    <row r="137" spans="2:2">
      <c r="B137" s="38"/>
    </row>
    <row r="138" spans="2:2">
      <c r="B138" s="38"/>
    </row>
    <row r="139" spans="2:2">
      <c r="B139" s="38"/>
    </row>
    <row r="140" spans="2:2">
      <c r="B140" s="38"/>
    </row>
    <row r="141" spans="2:2">
      <c r="B141" s="38"/>
    </row>
    <row r="142" spans="2:2">
      <c r="B142" s="38"/>
    </row>
    <row r="143" spans="2:2">
      <c r="B143" s="38"/>
    </row>
    <row r="144" spans="2:2">
      <c r="B144" s="38"/>
    </row>
    <row r="145" spans="2:2">
      <c r="B145" s="38"/>
    </row>
    <row r="146" spans="2:2">
      <c r="B146" s="38"/>
    </row>
    <row r="147" spans="2:2">
      <c r="B147" s="38"/>
    </row>
    <row r="148" spans="2:2">
      <c r="B148" s="38"/>
    </row>
    <row r="149" spans="2:2">
      <c r="B149" s="38"/>
    </row>
    <row r="150" spans="2:2">
      <c r="B150" s="38"/>
    </row>
    <row r="151" spans="2:2">
      <c r="B151" s="38"/>
    </row>
    <row r="152" spans="2:2">
      <c r="B152" s="38"/>
    </row>
    <row r="153" spans="2:2">
      <c r="B153" s="38"/>
    </row>
    <row r="154" spans="2:2">
      <c r="B154" s="38"/>
    </row>
    <row r="155" spans="2:2">
      <c r="B155" s="38"/>
    </row>
    <row r="156" spans="2:2">
      <c r="B156" s="38"/>
    </row>
    <row r="157" spans="2:2">
      <c r="B157" s="38"/>
    </row>
    <row r="158" spans="2:2">
      <c r="B158" s="38"/>
    </row>
    <row r="159" spans="2:2">
      <c r="B159" s="38"/>
    </row>
    <row r="160" spans="2:2">
      <c r="B160" s="38"/>
    </row>
    <row r="161" spans="2:2">
      <c r="B161" s="38"/>
    </row>
    <row r="162" spans="2:2">
      <c r="B162" s="38"/>
    </row>
    <row r="163" spans="2:2">
      <c r="B163" s="38"/>
    </row>
    <row r="164" spans="2:2">
      <c r="B164" s="38"/>
    </row>
    <row r="165" spans="2:2">
      <c r="B165" s="38"/>
    </row>
    <row r="166" spans="2:2">
      <c r="B166" s="38"/>
    </row>
    <row r="167" spans="2:2">
      <c r="B167" s="38"/>
    </row>
    <row r="168" spans="2:2">
      <c r="B168" s="38"/>
    </row>
    <row r="169" spans="2:2">
      <c r="B169" s="38"/>
    </row>
    <row r="170" spans="2:2">
      <c r="B170" s="38"/>
    </row>
    <row r="171" spans="2:2">
      <c r="B171" s="38"/>
    </row>
    <row r="172" spans="2:2">
      <c r="B172" s="38"/>
    </row>
    <row r="173" spans="2:2">
      <c r="B173" s="38"/>
    </row>
    <row r="174" spans="2:2">
      <c r="B174" s="38"/>
    </row>
    <row r="175" spans="2:2">
      <c r="B175" s="38"/>
    </row>
    <row r="176" spans="2:2">
      <c r="B176" s="38"/>
    </row>
    <row r="177" spans="2:2">
      <c r="B177" s="38"/>
    </row>
    <row r="178" spans="2:2">
      <c r="B178" s="38"/>
    </row>
    <row r="179" spans="2:2">
      <c r="B179" s="38"/>
    </row>
    <row r="180" spans="2:2">
      <c r="B180" s="38"/>
    </row>
    <row r="181" spans="2:2">
      <c r="B181" s="38"/>
    </row>
    <row r="182" spans="2:2">
      <c r="B182" s="38"/>
    </row>
    <row r="183" spans="2:2">
      <c r="B183" s="38"/>
    </row>
    <row r="184" spans="2:2">
      <c r="B184" s="38"/>
    </row>
    <row r="185" spans="2:2">
      <c r="B185" s="38"/>
    </row>
    <row r="186" spans="2:2">
      <c r="B186" s="38"/>
    </row>
    <row r="187" spans="2:2">
      <c r="B187" s="38"/>
    </row>
    <row r="188" spans="2:2">
      <c r="B188" s="38"/>
    </row>
    <row r="189" spans="2:2">
      <c r="B189" s="38"/>
    </row>
    <row r="190" spans="2:2">
      <c r="B190" s="38"/>
    </row>
    <row r="191" spans="2:2">
      <c r="B191" s="38"/>
    </row>
    <row r="192" spans="2:2">
      <c r="B192" s="38"/>
    </row>
    <row r="193" spans="2:2">
      <c r="B193" s="38"/>
    </row>
    <row r="194" spans="2:2">
      <c r="B194" s="38"/>
    </row>
    <row r="195" spans="2:2">
      <c r="B195" s="38"/>
    </row>
    <row r="196" spans="2:2">
      <c r="B196" s="38"/>
    </row>
    <row r="197" spans="2:2">
      <c r="B197" s="38"/>
    </row>
    <row r="198" spans="2:2">
      <c r="B198" s="38"/>
    </row>
    <row r="199" spans="2:2">
      <c r="B199" s="38"/>
    </row>
    <row r="200" spans="2:2">
      <c r="B200" s="38"/>
    </row>
    <row r="201" spans="2:2">
      <c r="B201" s="38"/>
    </row>
    <row r="202" spans="2:2">
      <c r="B202" s="38"/>
    </row>
    <row r="203" spans="2:2">
      <c r="B203" s="38"/>
    </row>
    <row r="204" spans="2:2">
      <c r="B204" s="38"/>
    </row>
    <row r="205" spans="2:2">
      <c r="B205" s="38"/>
    </row>
    <row r="206" spans="2:2">
      <c r="B206" s="38"/>
    </row>
    <row r="207" spans="2:2">
      <c r="B207" s="38"/>
    </row>
    <row r="208" spans="2:2">
      <c r="B208" s="38"/>
    </row>
    <row r="209" spans="2:2">
      <c r="B209" s="38"/>
    </row>
    <row r="210" spans="2:2">
      <c r="B210" s="38"/>
    </row>
    <row r="211" spans="2:2">
      <c r="B211" s="38"/>
    </row>
    <row r="212" spans="2:2">
      <c r="B212" s="38"/>
    </row>
    <row r="213" spans="2:2">
      <c r="B213" s="38"/>
    </row>
    <row r="214" spans="2:2">
      <c r="B214" s="38"/>
    </row>
    <row r="215" spans="2:2">
      <c r="B215" s="38"/>
    </row>
    <row r="216" spans="2:2">
      <c r="B216" s="38"/>
    </row>
    <row r="217" spans="2:2">
      <c r="B217" s="38"/>
    </row>
    <row r="218" spans="2:2">
      <c r="B218" s="38"/>
    </row>
    <row r="219" spans="2:2">
      <c r="B219" s="38"/>
    </row>
    <row r="220" spans="2:2">
      <c r="B220" s="38"/>
    </row>
    <row r="221" spans="2:2">
      <c r="B221" s="38"/>
    </row>
    <row r="222" spans="2:2">
      <c r="B222" s="38"/>
    </row>
    <row r="223" spans="2:2">
      <c r="B223" s="38"/>
    </row>
    <row r="224" spans="2:2">
      <c r="B224" s="38"/>
    </row>
    <row r="225" spans="2:2">
      <c r="B225" s="38"/>
    </row>
    <row r="226" spans="2:2">
      <c r="B226" s="38"/>
    </row>
    <row r="227" spans="2:2">
      <c r="B227" s="38"/>
    </row>
    <row r="228" spans="2:2">
      <c r="B228" s="38"/>
    </row>
    <row r="229" spans="2:2">
      <c r="B229" s="38"/>
    </row>
    <row r="230" spans="2:2">
      <c r="B230" s="38"/>
    </row>
    <row r="231" spans="2:2">
      <c r="B231" s="38"/>
    </row>
    <row r="232" spans="2:2">
      <c r="B232" s="38"/>
    </row>
    <row r="233" spans="2:2">
      <c r="B233" s="38"/>
    </row>
    <row r="234" spans="2:2">
      <c r="B234" s="38"/>
    </row>
    <row r="235" spans="2:2">
      <c r="B235" s="38"/>
    </row>
    <row r="236" spans="2:2">
      <c r="B236" s="38"/>
    </row>
    <row r="237" spans="2:2">
      <c r="B237" s="38"/>
    </row>
    <row r="238" spans="2:2">
      <c r="B238" s="38"/>
    </row>
    <row r="239" spans="2:2">
      <c r="B239" s="38"/>
    </row>
    <row r="240" spans="2:2">
      <c r="B240" s="38"/>
    </row>
    <row r="241" spans="2:2">
      <c r="B241" s="38"/>
    </row>
    <row r="242" spans="2:2">
      <c r="B242" s="38"/>
    </row>
    <row r="243" spans="2:2">
      <c r="B243" s="38"/>
    </row>
    <row r="244" spans="2:2">
      <c r="B244" s="38"/>
    </row>
    <row r="245" spans="2:2">
      <c r="B245" s="38"/>
    </row>
    <row r="246" spans="2:2">
      <c r="B246" s="38"/>
    </row>
    <row r="247" spans="2:2">
      <c r="B247" s="38"/>
    </row>
    <row r="248" spans="2:2">
      <c r="B248" s="38"/>
    </row>
    <row r="249" spans="2:2">
      <c r="B249" s="38"/>
    </row>
    <row r="250" spans="2:2">
      <c r="B250" s="38"/>
    </row>
    <row r="251" spans="2:2">
      <c r="B251" s="38"/>
    </row>
    <row r="252" spans="2:2">
      <c r="B252" s="38"/>
    </row>
    <row r="253" spans="2:2">
      <c r="B253" s="38"/>
    </row>
    <row r="254" spans="2:2">
      <c r="B254" s="38"/>
    </row>
    <row r="255" spans="2:2">
      <c r="B255" s="38"/>
    </row>
    <row r="256" spans="2:2">
      <c r="B256" s="38"/>
    </row>
    <row r="257" spans="2:2">
      <c r="B257" s="38"/>
    </row>
    <row r="258" spans="2:2">
      <c r="B258" s="38"/>
    </row>
    <row r="259" spans="2:2">
      <c r="B259" s="38"/>
    </row>
    <row r="260" spans="2:2">
      <c r="B260" s="38"/>
    </row>
    <row r="261" spans="2:2">
      <c r="B261" s="38"/>
    </row>
    <row r="262" spans="2:2">
      <c r="B262" s="38"/>
    </row>
    <row r="263" spans="2:2">
      <c r="B263" s="38"/>
    </row>
    <row r="264" spans="2:2">
      <c r="B264" s="38"/>
    </row>
    <row r="265" spans="2:2">
      <c r="B265" s="38"/>
    </row>
    <row r="266" spans="2:2">
      <c r="B266" s="38"/>
    </row>
    <row r="267" spans="2:2">
      <c r="B267" s="38"/>
    </row>
    <row r="268" spans="2:2">
      <c r="B268" s="38"/>
    </row>
    <row r="269" spans="2:2">
      <c r="B269" s="38"/>
    </row>
    <row r="270" spans="2:2">
      <c r="B270" s="38"/>
    </row>
    <row r="271" spans="2:2">
      <c r="B271" s="38"/>
    </row>
    <row r="272" spans="2:2">
      <c r="B272" s="38"/>
    </row>
    <row r="273" spans="2:2">
      <c r="B273" s="38"/>
    </row>
    <row r="274" spans="2:2">
      <c r="B274" s="38"/>
    </row>
    <row r="275" spans="2:2">
      <c r="B275" s="38"/>
    </row>
    <row r="276" spans="2:2">
      <c r="B276" s="38"/>
    </row>
    <row r="277" spans="2:2">
      <c r="B277" s="38"/>
    </row>
    <row r="278" spans="2:2">
      <c r="B278" s="38"/>
    </row>
    <row r="279" spans="2:2">
      <c r="B279" s="38"/>
    </row>
    <row r="280" spans="2:2">
      <c r="B280" s="38"/>
    </row>
    <row r="281" spans="2:2">
      <c r="B281" s="38"/>
    </row>
    <row r="282" spans="2:2">
      <c r="B282" s="38"/>
    </row>
    <row r="283" spans="2:2">
      <c r="B283" s="38"/>
    </row>
    <row r="284" spans="2:2">
      <c r="B284" s="38"/>
    </row>
    <row r="285" spans="2:2">
      <c r="B285" s="38"/>
    </row>
    <row r="286" spans="2:2">
      <c r="B286" s="38"/>
    </row>
    <row r="287" spans="2:2">
      <c r="B287" s="38"/>
    </row>
    <row r="288" spans="2:2">
      <c r="B288" s="38"/>
    </row>
    <row r="289" spans="2:2">
      <c r="B289" s="38"/>
    </row>
    <row r="290" spans="2:2">
      <c r="B290" s="38"/>
    </row>
    <row r="291" spans="2:2">
      <c r="B291" s="38"/>
    </row>
    <row r="292" spans="2:2">
      <c r="B292" s="38"/>
    </row>
    <row r="293" spans="2:2">
      <c r="B293" s="38"/>
    </row>
    <row r="294" spans="2:2">
      <c r="B294" s="38"/>
    </row>
    <row r="295" spans="2:2">
      <c r="B295" s="38"/>
    </row>
    <row r="296" spans="2:2">
      <c r="B296" s="38"/>
    </row>
    <row r="297" spans="2:2">
      <c r="B297" s="38"/>
    </row>
    <row r="298" spans="2:2">
      <c r="B298" s="38"/>
    </row>
    <row r="299" spans="2:2">
      <c r="B299" s="38"/>
    </row>
    <row r="300" spans="2:2">
      <c r="B300" s="38"/>
    </row>
    <row r="301" spans="2:2">
      <c r="B301" s="38"/>
    </row>
    <row r="302" spans="2:2">
      <c r="B302" s="38"/>
    </row>
    <row r="303" spans="2:2">
      <c r="B303" s="38"/>
    </row>
    <row r="304" spans="2:2">
      <c r="B304" s="38"/>
    </row>
    <row r="305" spans="2:2">
      <c r="B305" s="38"/>
    </row>
    <row r="306" spans="2:2">
      <c r="B306" s="38"/>
    </row>
    <row r="307" spans="2:2">
      <c r="B307" s="38"/>
    </row>
    <row r="308" spans="2:2">
      <c r="B308" s="38"/>
    </row>
    <row r="309" spans="2:2">
      <c r="B309" s="38"/>
    </row>
    <row r="310" spans="2:2">
      <c r="B310" s="38"/>
    </row>
    <row r="311" spans="2:2">
      <c r="B311" s="38"/>
    </row>
    <row r="312" spans="2:2">
      <c r="B312" s="38"/>
    </row>
    <row r="313" spans="2:2">
      <c r="B313" s="38"/>
    </row>
    <row r="314" spans="2:2">
      <c r="B314" s="38"/>
    </row>
    <row r="315" spans="2:2">
      <c r="B315" s="38"/>
    </row>
    <row r="316" spans="2:2">
      <c r="B316" s="38"/>
    </row>
    <row r="317" spans="2:2">
      <c r="B317" s="38"/>
    </row>
    <row r="318" spans="2:2">
      <c r="B318" s="38"/>
    </row>
    <row r="319" spans="2:2">
      <c r="B319" s="38"/>
    </row>
    <row r="320" spans="2:2">
      <c r="B320" s="38"/>
    </row>
    <row r="321" spans="2:2">
      <c r="B321" s="38"/>
    </row>
    <row r="322" spans="2:2">
      <c r="B322" s="38"/>
    </row>
    <row r="323" spans="2:2">
      <c r="B323" s="38"/>
    </row>
    <row r="324" spans="2:2">
      <c r="B324" s="38"/>
    </row>
    <row r="325" spans="2:2">
      <c r="B325" s="38"/>
    </row>
    <row r="326" spans="2:2">
      <c r="B326" s="38"/>
    </row>
    <row r="327" spans="2:2">
      <c r="B327" s="38"/>
    </row>
    <row r="328" spans="2:2">
      <c r="B328" s="38"/>
    </row>
    <row r="329" spans="2:2">
      <c r="B329" s="38"/>
    </row>
    <row r="330" spans="2:2">
      <c r="B330" s="38"/>
    </row>
    <row r="331" spans="2:2">
      <c r="B331" s="38"/>
    </row>
    <row r="332" spans="2:2">
      <c r="B332" s="38"/>
    </row>
    <row r="333" spans="2:2">
      <c r="B333" s="38"/>
    </row>
    <row r="334" spans="2:2">
      <c r="B334" s="38"/>
    </row>
    <row r="335" spans="2:2">
      <c r="B335" s="38"/>
    </row>
    <row r="336" spans="2:2">
      <c r="B336" s="38"/>
    </row>
    <row r="337" spans="2:2">
      <c r="B337" s="38"/>
    </row>
    <row r="338" spans="2:2">
      <c r="B338" s="38"/>
    </row>
    <row r="339" spans="2:2">
      <c r="B339" s="38"/>
    </row>
    <row r="340" spans="2:2">
      <c r="B340" s="38"/>
    </row>
    <row r="341" spans="2:2">
      <c r="B341" s="38"/>
    </row>
    <row r="342" spans="2:2">
      <c r="B342" s="38"/>
    </row>
    <row r="343" spans="2:2">
      <c r="B343" s="38"/>
    </row>
    <row r="344" spans="2:2">
      <c r="B344" s="38"/>
    </row>
    <row r="345" spans="2:2">
      <c r="B345" s="38"/>
    </row>
    <row r="346" spans="2:2">
      <c r="B346" s="38"/>
    </row>
    <row r="347" spans="2:2">
      <c r="B347" s="38"/>
    </row>
    <row r="348" spans="2:2">
      <c r="B348" s="38"/>
    </row>
    <row r="349" spans="2:2">
      <c r="B349" s="38"/>
    </row>
    <row r="350" spans="2:2">
      <c r="B350" s="38"/>
    </row>
    <row r="351" spans="2:2">
      <c r="B351" s="38"/>
    </row>
    <row r="352" spans="2:2">
      <c r="B352" s="38"/>
    </row>
    <row r="353" spans="2:2">
      <c r="B353" s="38"/>
    </row>
    <row r="354" spans="2:2">
      <c r="B354" s="38"/>
    </row>
    <row r="355" spans="2:2">
      <c r="B355" s="38"/>
    </row>
    <row r="356" spans="2:2">
      <c r="B356" s="38"/>
    </row>
    <row r="357" spans="2:2">
      <c r="B357" s="38"/>
    </row>
    <row r="358" spans="2:2">
      <c r="B358" s="38"/>
    </row>
    <row r="359" spans="2:2">
      <c r="B359" s="38"/>
    </row>
    <row r="360" spans="2:2">
      <c r="B360" s="38"/>
    </row>
    <row r="361" spans="2:2">
      <c r="B361" s="38"/>
    </row>
    <row r="362" spans="2:2">
      <c r="B362" s="38"/>
    </row>
    <row r="363" spans="2:2">
      <c r="B363" s="38"/>
    </row>
    <row r="364" spans="2:2">
      <c r="B364" s="38"/>
    </row>
    <row r="365" spans="2:2">
      <c r="B365" s="38"/>
    </row>
    <row r="366" spans="2:2">
      <c r="B366" s="38"/>
    </row>
    <row r="367" spans="2:2">
      <c r="B367" s="38"/>
    </row>
    <row r="368" spans="2:2">
      <c r="B368" s="38"/>
    </row>
    <row r="369" spans="2:2">
      <c r="B369" s="38"/>
    </row>
    <row r="370" spans="2:2">
      <c r="B370" s="38"/>
    </row>
    <row r="371" spans="2:2">
      <c r="B371" s="38"/>
    </row>
    <row r="372" spans="2:2">
      <c r="B372" s="38"/>
    </row>
    <row r="373" spans="2:2">
      <c r="B373" s="38"/>
    </row>
    <row r="374" spans="2:2">
      <c r="B374" s="38"/>
    </row>
    <row r="375" spans="2:2">
      <c r="B375" s="38"/>
    </row>
    <row r="376" spans="2:2">
      <c r="B376" s="38"/>
    </row>
    <row r="377" spans="2:2">
      <c r="B377" s="38"/>
    </row>
    <row r="378" spans="2:2">
      <c r="B378" s="38"/>
    </row>
    <row r="379" spans="2:2">
      <c r="B379" s="38"/>
    </row>
    <row r="380" spans="2:2">
      <c r="B380" s="38"/>
    </row>
    <row r="381" spans="2:2">
      <c r="B381" s="38"/>
    </row>
    <row r="382" spans="2:2">
      <c r="B382" s="38"/>
    </row>
    <row r="383" spans="2:2">
      <c r="B383" s="38"/>
    </row>
    <row r="384" spans="2:2">
      <c r="B384" s="38"/>
    </row>
    <row r="385" spans="2:2">
      <c r="B385" s="38"/>
    </row>
    <row r="386" spans="2:2">
      <c r="B386" s="38"/>
    </row>
    <row r="387" spans="2:2">
      <c r="B387" s="38"/>
    </row>
    <row r="388" spans="2:2">
      <c r="B388" s="38"/>
    </row>
    <row r="389" spans="2:2">
      <c r="B389" s="38"/>
    </row>
    <row r="390" spans="2:2">
      <c r="B390" s="38"/>
    </row>
    <row r="391" spans="2:2">
      <c r="B391" s="38"/>
    </row>
    <row r="392" spans="2:2">
      <c r="B392" s="38"/>
    </row>
    <row r="393" spans="2:2">
      <c r="B393" s="38"/>
    </row>
    <row r="394" spans="2:2">
      <c r="B394" s="38"/>
    </row>
    <row r="395" spans="2:2">
      <c r="B395" s="38"/>
    </row>
    <row r="396" spans="2:2">
      <c r="B396" s="38"/>
    </row>
    <row r="397" spans="2:2">
      <c r="B397" s="38"/>
    </row>
    <row r="398" spans="2:2">
      <c r="B398" s="38"/>
    </row>
    <row r="399" spans="2:2">
      <c r="B399" s="38"/>
    </row>
    <row r="400" spans="2:2">
      <c r="B400" s="38"/>
    </row>
    <row r="401" spans="2:2">
      <c r="B401" s="38"/>
    </row>
    <row r="402" spans="2:2">
      <c r="B402" s="38"/>
    </row>
    <row r="403" spans="2:2">
      <c r="B403" s="38"/>
    </row>
    <row r="404" spans="2:2">
      <c r="B404" s="38"/>
    </row>
    <row r="405" spans="2:2">
      <c r="B405" s="38"/>
    </row>
    <row r="406" spans="2:2">
      <c r="B406" s="38"/>
    </row>
    <row r="407" spans="2:2">
      <c r="B407" s="38"/>
    </row>
    <row r="408" spans="2:2">
      <c r="B408" s="38"/>
    </row>
    <row r="409" spans="2:2">
      <c r="B409" s="38"/>
    </row>
    <row r="410" spans="2:2">
      <c r="B410" s="38"/>
    </row>
    <row r="411" spans="2:2">
      <c r="B411" s="38"/>
    </row>
    <row r="412" spans="2:2">
      <c r="B412" s="38"/>
    </row>
    <row r="413" spans="2:2">
      <c r="B413" s="38"/>
    </row>
    <row r="414" spans="2:2">
      <c r="B414" s="38"/>
    </row>
    <row r="415" spans="2:2">
      <c r="B415" s="38"/>
    </row>
    <row r="416" spans="2:2">
      <c r="B416" s="38"/>
    </row>
    <row r="417" spans="2:2">
      <c r="B417" s="38"/>
    </row>
    <row r="418" spans="2:2">
      <c r="B418" s="38"/>
    </row>
    <row r="419" spans="2:2">
      <c r="B419" s="38"/>
    </row>
    <row r="420" spans="2:2">
      <c r="B420" s="38"/>
    </row>
    <row r="421" spans="2:2">
      <c r="B421" s="38"/>
    </row>
    <row r="422" spans="2:2">
      <c r="B422" s="38"/>
    </row>
    <row r="423" spans="2:2">
      <c r="B423" s="38"/>
    </row>
    <row r="424" spans="2:2">
      <c r="B424" s="38"/>
    </row>
    <row r="425" spans="2:2">
      <c r="B425" s="38"/>
    </row>
    <row r="426" spans="2:2">
      <c r="B426" s="38"/>
    </row>
    <row r="427" spans="2:2">
      <c r="B427" s="38"/>
    </row>
    <row r="428" spans="2:2">
      <c r="B428" s="38"/>
    </row>
    <row r="429" spans="2:2">
      <c r="B429" s="38"/>
    </row>
    <row r="430" spans="2:2">
      <c r="B430" s="38"/>
    </row>
    <row r="431" spans="2:2">
      <c r="B431" s="38"/>
    </row>
    <row r="432" spans="2:2">
      <c r="B432" s="38"/>
    </row>
    <row r="433" spans="2:2">
      <c r="B433" s="38"/>
    </row>
    <row r="434" spans="2:2">
      <c r="B434" s="38"/>
    </row>
    <row r="435" spans="2:2">
      <c r="B435" s="38"/>
    </row>
    <row r="436" spans="2:2">
      <c r="B436" s="38"/>
    </row>
    <row r="437" spans="2:2">
      <c r="B437" s="38"/>
    </row>
    <row r="438" spans="2:2">
      <c r="B438" s="38"/>
    </row>
    <row r="439" spans="2:2">
      <c r="B439" s="38"/>
    </row>
    <row r="440" spans="2:2">
      <c r="B440" s="38"/>
    </row>
  </sheetData>
  <mergeCells count="65">
    <mergeCell ref="A11:C11"/>
    <mergeCell ref="A1:C1"/>
    <mergeCell ref="A2:C2"/>
    <mergeCell ref="A3:C3"/>
    <mergeCell ref="A4:C4"/>
    <mergeCell ref="A5:C5"/>
    <mergeCell ref="A6:F6"/>
    <mergeCell ref="A7:C7"/>
    <mergeCell ref="D7:F7"/>
    <mergeCell ref="A8:F8"/>
    <mergeCell ref="A9:B9"/>
    <mergeCell ref="A10:C10"/>
    <mergeCell ref="B24:C24"/>
    <mergeCell ref="A12:C12"/>
    <mergeCell ref="A13:C13"/>
    <mergeCell ref="B15:C15"/>
    <mergeCell ref="B16:C16"/>
    <mergeCell ref="B17:C17"/>
    <mergeCell ref="B18:C18"/>
    <mergeCell ref="B19:C19"/>
    <mergeCell ref="B20:C20"/>
    <mergeCell ref="B21:C21"/>
    <mergeCell ref="B22:C22"/>
    <mergeCell ref="B23:C23"/>
    <mergeCell ref="A48:C48"/>
    <mergeCell ref="B25:C25"/>
    <mergeCell ref="B26:C26"/>
    <mergeCell ref="B32:C32"/>
    <mergeCell ref="B33:C33"/>
    <mergeCell ref="B34:C34"/>
    <mergeCell ref="B37:C37"/>
    <mergeCell ref="B38:C38"/>
    <mergeCell ref="B39:C39"/>
    <mergeCell ref="A41:F41"/>
    <mergeCell ref="A46:B46"/>
    <mergeCell ref="A47:C47"/>
    <mergeCell ref="B62:C62"/>
    <mergeCell ref="A49:C49"/>
    <mergeCell ref="A50:C50"/>
    <mergeCell ref="B52:C52"/>
    <mergeCell ref="B53:C53"/>
    <mergeCell ref="B54:C54"/>
    <mergeCell ref="B55:C55"/>
    <mergeCell ref="B56:C56"/>
    <mergeCell ref="B57:C57"/>
    <mergeCell ref="B59:C59"/>
    <mergeCell ref="B60:C60"/>
    <mergeCell ref="B61:C61"/>
    <mergeCell ref="B76:C76"/>
    <mergeCell ref="B63:C63"/>
    <mergeCell ref="B64:C64"/>
    <mergeCell ref="B65:C65"/>
    <mergeCell ref="B66:C66"/>
    <mergeCell ref="B67:C67"/>
    <mergeCell ref="B68:C68"/>
    <mergeCell ref="B69:C69"/>
    <mergeCell ref="B71:C71"/>
    <mergeCell ref="B72:C72"/>
    <mergeCell ref="B74:C74"/>
    <mergeCell ref="B75:C75"/>
    <mergeCell ref="B77:C77"/>
    <mergeCell ref="B78:C78"/>
    <mergeCell ref="B79:C79"/>
    <mergeCell ref="B80:C80"/>
    <mergeCell ref="A82:F82"/>
  </mergeCells>
  <printOptions horizontalCentered="1" gridLinesSet="0"/>
  <pageMargins left="0.25" right="0" top="0.5" bottom="0.5" header="0.5" footer="0.5"/>
  <pageSetup scale="85" orientation="landscape" horizontalDpi="4294967293" verticalDpi="4294967293" r:id="rId1"/>
  <headerFooter alignWithMargins="0"/>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Amended 2020</vt:lpstr>
      <vt:lpstr>FY20 State Form</vt:lpstr>
      <vt:lpstr>Proposed 2021</vt:lpstr>
      <vt:lpstr>FY21 State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Flygare</dc:creator>
  <cp:lastModifiedBy>Microsoft Office User</cp:lastModifiedBy>
  <dcterms:created xsi:type="dcterms:W3CDTF">2020-06-12T16:36:06Z</dcterms:created>
  <dcterms:modified xsi:type="dcterms:W3CDTF">2020-06-18T18:56:06Z</dcterms:modified>
</cp:coreProperties>
</file>