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UCA\Board Meetings\UCA Board Meetings\2019\Nov 5,2019\"/>
    </mc:Choice>
  </mc:AlternateContent>
  <bookViews>
    <workbookView xWindow="2985" yWindow="465" windowWidth="30600" windowHeight="19215"/>
  </bookViews>
  <sheets>
    <sheet name="SUMMARY" sheetId="40" r:id="rId1"/>
    <sheet name="Beaver Canyon (Infrastructure)" sheetId="1" r:id="rId2"/>
    <sheet name="Beaver Canyon (Backhaul)" sheetId="2" r:id="rId3"/>
    <sheet name="Book Cliffs (Infrastructure)" sheetId="7" r:id="rId4"/>
    <sheet name="Book Cliffs (Backhaul)" sheetId="8" r:id="rId5"/>
    <sheet name="Bovine (Infrastructure)" sheetId="9" r:id="rId6"/>
    <sheet name="Bovine (Backhaul)" sheetId="10" r:id="rId7"/>
    <sheet name="Goslin (Infrastructure)" sheetId="11" r:id="rId8"/>
    <sheet name="Goslin (Backhaul)" sheetId="12" r:id="rId9"/>
    <sheet name="Horse Flat (Infrastructure)" sheetId="13" r:id="rId10"/>
    <sheet name="Horse Flat (Backhaul)" sheetId="14" r:id="rId11"/>
    <sheet name="Indian Canyon (Infrastructure)" sheetId="15" r:id="rId12"/>
    <sheet name="Indian Canyon (Backhaul)" sheetId="16" r:id="rId13"/>
    <sheet name="Mountain Home (Infrastructure)" sheetId="17" r:id="rId14"/>
    <sheet name="Mountain Home (Backhaul)" sheetId="18" r:id="rId15"/>
    <sheet name="Muley Point (Infrastructure)" sheetId="19" r:id="rId16"/>
    <sheet name="Muley Point (Backhaul)" sheetId="20" r:id="rId17"/>
    <sheet name="Raft River N. (Infrastructure)" sheetId="21" r:id="rId18"/>
    <sheet name="Raft River N. (Backhaul)" sheetId="22" r:id="rId19"/>
    <sheet name="Rudd's Roost (Infrastructure)" sheetId="23" r:id="rId20"/>
    <sheet name="Rudd's Roost (Backhaul)" sheetId="24" r:id="rId21"/>
    <sheet name="Salina Canyon (Infrastructure)" sheetId="25" r:id="rId22"/>
    <sheet name="Salina Canyon (Backhaul)" sheetId="26" r:id="rId23"/>
    <sheet name="South Moab (Infrastructure)" sheetId="27" r:id="rId24"/>
    <sheet name="South Moab (Backhaul)" sheetId="28" r:id="rId25"/>
    <sheet name="The Knees (Infrastructure)" sheetId="29" r:id="rId26"/>
    <sheet name="The Knees (Backhaul)" sheetId="30" r:id="rId27"/>
    <sheet name="Top of Rocks (Infrastructure)" sheetId="31" r:id="rId28"/>
    <sheet name="Top of Rocks (Backhaul)" sheetId="32" r:id="rId29"/>
    <sheet name="Triangle (Infrastructure)" sheetId="33" r:id="rId30"/>
    <sheet name="Triangle (Backhaul)" sheetId="34" r:id="rId31"/>
    <sheet name="Trout Creek (Infrastructure)" sheetId="35" r:id="rId32"/>
    <sheet name="Trout Creek (Backhaul)" sheetId="36" r:id="rId33"/>
    <sheet name="Wahweap (Infrastructure)" sheetId="37" r:id="rId34"/>
    <sheet name="Blackhawk (Infrastructure)" sheetId="38" r:id="rId35"/>
    <sheet name="Blackhawk (Backhaul)" sheetId="39" r:id="rId3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40" l="1"/>
  <c r="E35" i="40"/>
  <c r="E34" i="40"/>
  <c r="E33" i="40"/>
  <c r="E32" i="40"/>
  <c r="E31" i="40"/>
  <c r="E30" i="40"/>
  <c r="E29" i="40"/>
  <c r="E28" i="40"/>
  <c r="E25" i="40"/>
  <c r="E24" i="40"/>
  <c r="E23" i="40"/>
  <c r="E22" i="40"/>
  <c r="E21" i="40"/>
  <c r="E20" i="40"/>
  <c r="E19" i="40"/>
  <c r="E18" i="40"/>
  <c r="E17" i="40" l="1"/>
  <c r="E16" i="40"/>
  <c r="E15" i="40"/>
  <c r="E14" i="40"/>
  <c r="E13" i="40"/>
  <c r="E12" i="40"/>
  <c r="E11" i="40"/>
  <c r="E10" i="40"/>
  <c r="E9" i="40"/>
  <c r="E8" i="40"/>
  <c r="E7" i="40"/>
  <c r="E6" i="40"/>
  <c r="E5" i="40"/>
  <c r="E4" i="40"/>
  <c r="E3" i="40"/>
  <c r="E2" i="40"/>
  <c r="C36" i="40"/>
  <c r="C35" i="40"/>
  <c r="C25" i="40"/>
  <c r="F14" i="38"/>
  <c r="B36" i="40"/>
  <c r="B25" i="40"/>
  <c r="H240" i="28"/>
  <c r="F5" i="28"/>
  <c r="D240" i="28"/>
  <c r="B13" i="28"/>
  <c r="B13" i="39"/>
  <c r="F5" i="39"/>
  <c r="H14" i="39"/>
  <c r="H15" i="39"/>
  <c r="H16" i="39"/>
  <c r="H17" i="39"/>
  <c r="H18" i="39"/>
  <c r="H19" i="39"/>
  <c r="H20" i="39"/>
  <c r="H21" i="39"/>
  <c r="H22" i="39"/>
  <c r="H23" i="39"/>
  <c r="H24" i="39"/>
  <c r="H25" i="39"/>
  <c r="H26" i="39"/>
  <c r="H27" i="39"/>
  <c r="H28" i="39"/>
  <c r="H29" i="39"/>
  <c r="H30" i="39"/>
  <c r="H31" i="39"/>
  <c r="H32" i="39"/>
  <c r="H33" i="39"/>
  <c r="H34" i="39"/>
  <c r="H35" i="39"/>
  <c r="H36" i="39"/>
  <c r="H37" i="39"/>
  <c r="H38" i="39"/>
  <c r="H39" i="39"/>
  <c r="H40" i="39"/>
  <c r="H41" i="39"/>
  <c r="H42" i="39"/>
  <c r="H43" i="39"/>
  <c r="H44" i="39"/>
  <c r="H45" i="39"/>
  <c r="H46" i="39"/>
  <c r="H47" i="39"/>
  <c r="H48" i="39"/>
  <c r="H49" i="39"/>
  <c r="H50" i="39"/>
  <c r="H51" i="39"/>
  <c r="H52" i="39"/>
  <c r="H53" i="39"/>
  <c r="H54" i="39"/>
  <c r="H55" i="39"/>
  <c r="H56" i="39"/>
  <c r="H57" i="39"/>
  <c r="H58" i="39"/>
  <c r="H59" i="39"/>
  <c r="H60" i="39"/>
  <c r="H61" i="39"/>
  <c r="H62" i="39"/>
  <c r="H63" i="39"/>
  <c r="H64" i="39"/>
  <c r="H65" i="39"/>
  <c r="H66" i="39"/>
  <c r="H67" i="39"/>
  <c r="H68" i="39"/>
  <c r="H69" i="39"/>
  <c r="H70" i="39"/>
  <c r="H71" i="39"/>
  <c r="H72" i="39"/>
  <c r="H73" i="39"/>
  <c r="H74" i="39"/>
  <c r="H75" i="39"/>
  <c r="H76" i="39"/>
  <c r="H77" i="39"/>
  <c r="H78" i="39"/>
  <c r="H79" i="39"/>
  <c r="H80" i="39"/>
  <c r="H81" i="39"/>
  <c r="H82" i="39"/>
  <c r="H83" i="39"/>
  <c r="H84" i="39"/>
  <c r="H85" i="39"/>
  <c r="H86" i="39"/>
  <c r="H87" i="39"/>
  <c r="H88" i="39"/>
  <c r="H89" i="39"/>
  <c r="H90" i="39"/>
  <c r="H91" i="39"/>
  <c r="H92" i="39"/>
  <c r="H93" i="39"/>
  <c r="H94" i="39"/>
  <c r="H95" i="39"/>
  <c r="H96" i="39"/>
  <c r="H97" i="39"/>
  <c r="H98" i="39"/>
  <c r="H99" i="39"/>
  <c r="H100" i="39"/>
  <c r="H101" i="39"/>
  <c r="H102" i="39"/>
  <c r="H103" i="39"/>
  <c r="H104" i="39"/>
  <c r="H105" i="39"/>
  <c r="H106" i="39"/>
  <c r="H107" i="39"/>
  <c r="H108" i="39"/>
  <c r="H109" i="39"/>
  <c r="H110" i="39"/>
  <c r="H111" i="39"/>
  <c r="H112" i="39"/>
  <c r="H113" i="39"/>
  <c r="H114" i="39"/>
  <c r="H115" i="39"/>
  <c r="H116" i="39"/>
  <c r="H117" i="39"/>
  <c r="H118" i="39"/>
  <c r="H119" i="39"/>
  <c r="H120" i="39"/>
  <c r="H121" i="39"/>
  <c r="H122" i="39"/>
  <c r="H123" i="39"/>
  <c r="H124" i="39"/>
  <c r="H125" i="39"/>
  <c r="H126" i="39"/>
  <c r="H127" i="39"/>
  <c r="H128" i="39"/>
  <c r="H129" i="39"/>
  <c r="H130" i="39"/>
  <c r="H131" i="39"/>
  <c r="H132" i="39"/>
  <c r="H133" i="39"/>
  <c r="H134" i="39"/>
  <c r="H135" i="39"/>
  <c r="H136" i="39"/>
  <c r="H137" i="39"/>
  <c r="H138" i="39"/>
  <c r="H139" i="39"/>
  <c r="H140" i="39"/>
  <c r="H141" i="39"/>
  <c r="H142" i="39"/>
  <c r="H143" i="39"/>
  <c r="H144" i="39"/>
  <c r="H145" i="39"/>
  <c r="H146" i="39"/>
  <c r="H147" i="39"/>
  <c r="H148" i="39"/>
  <c r="H149" i="39"/>
  <c r="H150" i="39"/>
  <c r="H151" i="39"/>
  <c r="H152" i="39"/>
  <c r="H153" i="39"/>
  <c r="H154" i="39"/>
  <c r="H155" i="39"/>
  <c r="H156" i="39"/>
  <c r="H157" i="39"/>
  <c r="H158" i="39"/>
  <c r="H159" i="39"/>
  <c r="H160" i="39"/>
  <c r="H161" i="39"/>
  <c r="H162" i="39"/>
  <c r="H163" i="39"/>
  <c r="H164" i="39"/>
  <c r="H165" i="39"/>
  <c r="H166" i="39"/>
  <c r="H167" i="39"/>
  <c r="H168" i="39"/>
  <c r="H169" i="39"/>
  <c r="H170" i="39"/>
  <c r="H171" i="39"/>
  <c r="H172" i="39"/>
  <c r="H173" i="39"/>
  <c r="H174" i="39"/>
  <c r="H175" i="39"/>
  <c r="H176" i="39"/>
  <c r="H177" i="39"/>
  <c r="H178" i="39"/>
  <c r="H179" i="39"/>
  <c r="H180" i="39"/>
  <c r="H181" i="39"/>
  <c r="H182" i="39"/>
  <c r="H183" i="39"/>
  <c r="H184" i="39"/>
  <c r="H185" i="39"/>
  <c r="H186" i="39"/>
  <c r="H187" i="39"/>
  <c r="H188" i="39"/>
  <c r="H189" i="39"/>
  <c r="H190" i="39"/>
  <c r="H191" i="39"/>
  <c r="H192" i="39"/>
  <c r="H193" i="39"/>
  <c r="H194" i="39"/>
  <c r="H195" i="39"/>
  <c r="H196" i="39"/>
  <c r="H197" i="39"/>
  <c r="H198" i="39"/>
  <c r="H199" i="39"/>
  <c r="H200" i="39"/>
  <c r="H201" i="39"/>
  <c r="H202" i="39"/>
  <c r="H203" i="39"/>
  <c r="H204" i="39"/>
  <c r="H205" i="39"/>
  <c r="H206" i="39"/>
  <c r="H207" i="39"/>
  <c r="H208" i="39"/>
  <c r="H209" i="39"/>
  <c r="H210" i="39"/>
  <c r="H211" i="39"/>
  <c r="H212" i="39"/>
  <c r="H213" i="39"/>
  <c r="H214" i="39"/>
  <c r="H215" i="39"/>
  <c r="H216" i="39"/>
  <c r="H217" i="39"/>
  <c r="H218" i="39"/>
  <c r="H219" i="39"/>
  <c r="H220" i="39"/>
  <c r="H221" i="39"/>
  <c r="H222" i="39"/>
  <c r="H223" i="39"/>
  <c r="H224" i="39"/>
  <c r="H225" i="39"/>
  <c r="H226" i="39"/>
  <c r="H227" i="39"/>
  <c r="H228" i="39"/>
  <c r="H229" i="39"/>
  <c r="H230" i="39"/>
  <c r="H231" i="39"/>
  <c r="H232" i="39"/>
  <c r="H233" i="39"/>
  <c r="H234" i="39"/>
  <c r="H235" i="39"/>
  <c r="H236" i="39"/>
  <c r="H237" i="39"/>
  <c r="H238" i="39"/>
  <c r="H239" i="39"/>
  <c r="H240" i="39"/>
  <c r="D14" i="39"/>
  <c r="D15" i="39"/>
  <c r="D16" i="39"/>
  <c r="D17" i="39"/>
  <c r="D18" i="39"/>
  <c r="D19" i="39"/>
  <c r="D20" i="39"/>
  <c r="D21" i="39"/>
  <c r="D22" i="39"/>
  <c r="D23" i="39"/>
  <c r="D24" i="39"/>
  <c r="D25" i="39"/>
  <c r="D26" i="39"/>
  <c r="D27" i="39"/>
  <c r="D28" i="39"/>
  <c r="D29" i="39"/>
  <c r="D30" i="39"/>
  <c r="D31" i="39"/>
  <c r="D32" i="39"/>
  <c r="D33" i="39"/>
  <c r="D34" i="39"/>
  <c r="D35" i="39"/>
  <c r="D36" i="39"/>
  <c r="D37" i="39"/>
  <c r="D38" i="39"/>
  <c r="D39" i="39"/>
  <c r="D40" i="39"/>
  <c r="D41" i="39"/>
  <c r="D42" i="39"/>
  <c r="D43" i="39"/>
  <c r="D44" i="39"/>
  <c r="D45" i="39"/>
  <c r="D46" i="39"/>
  <c r="D47" i="39"/>
  <c r="D48" i="39"/>
  <c r="D49" i="39"/>
  <c r="D50" i="39"/>
  <c r="D51" i="39"/>
  <c r="D52" i="39"/>
  <c r="D53" i="39"/>
  <c r="D54" i="39"/>
  <c r="D55" i="39"/>
  <c r="D56" i="39"/>
  <c r="D57" i="39"/>
  <c r="D58" i="39"/>
  <c r="D59" i="39"/>
  <c r="D60" i="39"/>
  <c r="D61" i="39"/>
  <c r="D62" i="39"/>
  <c r="D63" i="39"/>
  <c r="D64" i="39"/>
  <c r="D65" i="39"/>
  <c r="D66" i="39"/>
  <c r="D67" i="39"/>
  <c r="D68" i="39"/>
  <c r="D69" i="39"/>
  <c r="D70" i="39"/>
  <c r="D71" i="39"/>
  <c r="D72" i="39"/>
  <c r="D73" i="39"/>
  <c r="D74" i="39"/>
  <c r="D75" i="39"/>
  <c r="D76" i="39"/>
  <c r="D77" i="39"/>
  <c r="D78" i="39"/>
  <c r="D79" i="39"/>
  <c r="D80" i="39"/>
  <c r="D81" i="39"/>
  <c r="D82" i="39"/>
  <c r="D83" i="39"/>
  <c r="D84" i="39"/>
  <c r="D85" i="39"/>
  <c r="D86" i="39"/>
  <c r="D87" i="39"/>
  <c r="D88" i="39"/>
  <c r="D89" i="39"/>
  <c r="D90" i="39"/>
  <c r="D91" i="39"/>
  <c r="D92" i="39"/>
  <c r="D93" i="39"/>
  <c r="D94" i="39"/>
  <c r="D95" i="39"/>
  <c r="D96" i="39"/>
  <c r="D97" i="39"/>
  <c r="D98" i="39"/>
  <c r="D99" i="39"/>
  <c r="D100" i="39"/>
  <c r="D101" i="39"/>
  <c r="D102" i="39"/>
  <c r="D103" i="39"/>
  <c r="D104" i="39"/>
  <c r="D105" i="39"/>
  <c r="D106" i="39"/>
  <c r="D107" i="39"/>
  <c r="D108" i="39"/>
  <c r="D109" i="39"/>
  <c r="D110" i="39"/>
  <c r="D111" i="39"/>
  <c r="D112" i="39"/>
  <c r="D113" i="39"/>
  <c r="D114" i="39"/>
  <c r="D115" i="39"/>
  <c r="D116" i="39"/>
  <c r="D117" i="39"/>
  <c r="D118" i="39"/>
  <c r="D119" i="39"/>
  <c r="D120" i="39"/>
  <c r="D121" i="39"/>
  <c r="D122" i="39"/>
  <c r="D123" i="39"/>
  <c r="D124" i="39"/>
  <c r="D125" i="39"/>
  <c r="D126" i="39"/>
  <c r="D127" i="39"/>
  <c r="D128" i="39"/>
  <c r="D129" i="39"/>
  <c r="D130" i="39"/>
  <c r="D131" i="39"/>
  <c r="D132" i="39"/>
  <c r="D133" i="39"/>
  <c r="D134" i="39"/>
  <c r="D135" i="39"/>
  <c r="D136" i="39"/>
  <c r="D137" i="39"/>
  <c r="D138" i="39"/>
  <c r="D139" i="39"/>
  <c r="D140" i="39"/>
  <c r="D141" i="39"/>
  <c r="D142" i="39"/>
  <c r="D143" i="39"/>
  <c r="D144" i="39"/>
  <c r="D145" i="39"/>
  <c r="D146" i="39"/>
  <c r="D147" i="39"/>
  <c r="D148" i="39"/>
  <c r="D149" i="39"/>
  <c r="D150" i="39"/>
  <c r="D151" i="39"/>
  <c r="D152" i="39"/>
  <c r="D153" i="39"/>
  <c r="D154" i="39"/>
  <c r="D155" i="39"/>
  <c r="D156" i="39"/>
  <c r="D157" i="39"/>
  <c r="D158" i="39"/>
  <c r="D159" i="39"/>
  <c r="D160" i="39"/>
  <c r="D161" i="39"/>
  <c r="D162" i="39"/>
  <c r="D163" i="39"/>
  <c r="D164" i="39"/>
  <c r="D165" i="39"/>
  <c r="D166" i="39"/>
  <c r="D167" i="39"/>
  <c r="D168" i="39"/>
  <c r="D169" i="39"/>
  <c r="D170" i="39"/>
  <c r="D171" i="39"/>
  <c r="D172" i="39"/>
  <c r="D173" i="39"/>
  <c r="D174" i="39"/>
  <c r="D175" i="39"/>
  <c r="D176" i="39"/>
  <c r="D177" i="39"/>
  <c r="D178" i="39"/>
  <c r="D179" i="39"/>
  <c r="D180" i="39"/>
  <c r="D181" i="39"/>
  <c r="D182" i="39"/>
  <c r="D183" i="39"/>
  <c r="D184" i="39"/>
  <c r="D185" i="39"/>
  <c r="D186" i="39"/>
  <c r="D187" i="39"/>
  <c r="D188" i="39"/>
  <c r="D189" i="39"/>
  <c r="D190" i="39"/>
  <c r="D191" i="39"/>
  <c r="D192" i="39"/>
  <c r="D193" i="39"/>
  <c r="D194" i="39"/>
  <c r="D195" i="39"/>
  <c r="D196" i="39"/>
  <c r="D197" i="39"/>
  <c r="D198" i="39"/>
  <c r="D199" i="39"/>
  <c r="D200" i="39"/>
  <c r="D201" i="39"/>
  <c r="D202" i="39"/>
  <c r="D203" i="39"/>
  <c r="D204" i="39"/>
  <c r="D205" i="39"/>
  <c r="D206" i="39"/>
  <c r="D207" i="39"/>
  <c r="D208" i="39"/>
  <c r="D209" i="39"/>
  <c r="D210" i="39"/>
  <c r="D211" i="39"/>
  <c r="D212" i="39"/>
  <c r="D213" i="39"/>
  <c r="D214" i="39"/>
  <c r="D215" i="39"/>
  <c r="D216" i="39"/>
  <c r="D217" i="39"/>
  <c r="D218" i="39"/>
  <c r="D219" i="39"/>
  <c r="D220" i="39"/>
  <c r="D221" i="39"/>
  <c r="D222" i="39"/>
  <c r="D223" i="39"/>
  <c r="D224" i="39"/>
  <c r="D225" i="39"/>
  <c r="D226" i="39"/>
  <c r="D227" i="39"/>
  <c r="D228" i="39"/>
  <c r="D229" i="39"/>
  <c r="D230" i="39"/>
  <c r="D231" i="39"/>
  <c r="D232" i="39"/>
  <c r="D233" i="39"/>
  <c r="D234" i="39"/>
  <c r="D235" i="39"/>
  <c r="D236" i="39"/>
  <c r="D237" i="39"/>
  <c r="D238" i="39"/>
  <c r="D239" i="39"/>
  <c r="D240" i="39"/>
  <c r="H13" i="39"/>
  <c r="H12" i="39"/>
  <c r="H11" i="39"/>
  <c r="B11" i="39"/>
  <c r="D10" i="39" s="1"/>
  <c r="H10" i="39"/>
  <c r="B10" i="39"/>
  <c r="H9" i="39"/>
  <c r="B9" i="39"/>
  <c r="H8" i="39"/>
  <c r="H7" i="39"/>
  <c r="B7" i="39"/>
  <c r="H6" i="39"/>
  <c r="H5" i="39"/>
  <c r="H4" i="39"/>
  <c r="H3" i="39"/>
  <c r="H2" i="39"/>
  <c r="H1" i="39"/>
  <c r="B26" i="38"/>
  <c r="B14" i="38"/>
  <c r="B15" i="38" s="1"/>
  <c r="B17" i="38"/>
  <c r="B20" i="38" s="1"/>
  <c r="B18" i="38"/>
  <c r="B19" i="38"/>
  <c r="B9" i="38"/>
  <c r="B5" i="38"/>
  <c r="B4" i="38"/>
  <c r="B15" i="37"/>
  <c r="B17" i="37" s="1"/>
  <c r="B14" i="37"/>
  <c r="B9" i="37"/>
  <c r="B14" i="35"/>
  <c r="B15" i="35" s="1"/>
  <c r="B17" i="35" s="1"/>
  <c r="B9" i="35"/>
  <c r="B5" i="35"/>
  <c r="B4" i="35"/>
  <c r="B14" i="33"/>
  <c r="B15" i="33" s="1"/>
  <c r="B17" i="33" s="1"/>
  <c r="B14" i="31"/>
  <c r="B15" i="31" s="1"/>
  <c r="B17" i="31" s="1"/>
  <c r="B9" i="31"/>
  <c r="B14" i="29"/>
  <c r="B15" i="29" s="1"/>
  <c r="B17" i="29" s="1"/>
  <c r="B9" i="29"/>
  <c r="B5" i="29"/>
  <c r="B4" i="29"/>
  <c r="B14" i="27"/>
  <c r="B15" i="27" s="1"/>
  <c r="B17" i="27" s="1"/>
  <c r="B9" i="27"/>
  <c r="B14" i="25"/>
  <c r="B15" i="25" s="1"/>
  <c r="B17" i="25" s="1"/>
  <c r="B12" i="25"/>
  <c r="B9" i="25"/>
  <c r="B5" i="25"/>
  <c r="B4" i="25"/>
  <c r="B14" i="23"/>
  <c r="B15" i="23" s="1"/>
  <c r="B17" i="23" s="1"/>
  <c r="B12" i="23"/>
  <c r="B9" i="23"/>
  <c r="B15" i="21"/>
  <c r="B17" i="21" s="1"/>
  <c r="B14" i="21"/>
  <c r="B12" i="21"/>
  <c r="B9" i="21"/>
  <c r="B5" i="21"/>
  <c r="B4" i="21"/>
  <c r="B14" i="19"/>
  <c r="B15" i="19" s="1"/>
  <c r="B17" i="19" s="1"/>
  <c r="B12" i="19"/>
  <c r="B9" i="19"/>
  <c r="B5" i="19"/>
  <c r="B4" i="19"/>
  <c r="B15" i="17"/>
  <c r="B17" i="17" s="1"/>
  <c r="B14" i="17"/>
  <c r="B12" i="17"/>
  <c r="B9" i="17"/>
  <c r="B5" i="17"/>
  <c r="B4" i="17"/>
  <c r="B14" i="15"/>
  <c r="B15" i="15" s="1"/>
  <c r="B17" i="15" s="1"/>
  <c r="B12" i="15"/>
  <c r="B9" i="15"/>
  <c r="B5" i="15"/>
  <c r="B4" i="15"/>
  <c r="B14" i="13"/>
  <c r="B15" i="13" s="1"/>
  <c r="B17" i="13" s="1"/>
  <c r="B12" i="13"/>
  <c r="B9" i="13"/>
  <c r="B5" i="13"/>
  <c r="B4" i="13"/>
  <c r="B14" i="11"/>
  <c r="B15" i="11" s="1"/>
  <c r="B17" i="11" s="1"/>
  <c r="B12" i="11"/>
  <c r="B9" i="11"/>
  <c r="B14" i="9"/>
  <c r="B15" i="9" s="1"/>
  <c r="B17" i="9" s="1"/>
  <c r="B9" i="9"/>
  <c r="B5" i="9"/>
  <c r="B4" i="9"/>
  <c r="B14" i="7"/>
  <c r="B17" i="1"/>
  <c r="B14" i="1"/>
  <c r="D11" i="39" l="1"/>
  <c r="D1" i="39"/>
  <c r="D2" i="39"/>
  <c r="D6" i="39"/>
  <c r="D9" i="39"/>
  <c r="D12" i="39"/>
  <c r="D3" i="39"/>
  <c r="D5" i="39"/>
  <c r="D7" i="39"/>
  <c r="D13" i="39"/>
  <c r="D8" i="39"/>
  <c r="D4" i="39"/>
  <c r="B10" i="28" l="1"/>
  <c r="F18" i="38" l="1"/>
  <c r="F19" i="38" s="1"/>
  <c r="G8" i="38" l="1"/>
  <c r="G63" i="38"/>
  <c r="G127" i="38"/>
  <c r="G191" i="38"/>
  <c r="G255" i="38"/>
  <c r="G263" i="38"/>
  <c r="G159" i="38"/>
  <c r="G103" i="38"/>
  <c r="G47" i="38"/>
  <c r="G119" i="38"/>
  <c r="G7" i="38"/>
  <c r="G71" i="38"/>
  <c r="G135" i="38"/>
  <c r="G199" i="38"/>
  <c r="G223" i="38"/>
  <c r="G167" i="38"/>
  <c r="G111" i="38"/>
  <c r="G15" i="38"/>
  <c r="G79" i="38"/>
  <c r="G143" i="38"/>
  <c r="G207" i="38"/>
  <c r="G271" i="38"/>
  <c r="G95" i="38"/>
  <c r="G39" i="38"/>
  <c r="G295" i="38"/>
  <c r="G239" i="38"/>
  <c r="G183" i="38"/>
  <c r="G23" i="38"/>
  <c r="G87" i="38"/>
  <c r="G151" i="38"/>
  <c r="G215" i="38"/>
  <c r="G279" i="38"/>
  <c r="G31" i="38"/>
  <c r="G287" i="38"/>
  <c r="G231" i="38"/>
  <c r="G175" i="38"/>
  <c r="G55" i="38"/>
  <c r="G247" i="38"/>
  <c r="G294" i="38"/>
  <c r="G214" i="38"/>
  <c r="G150" i="38"/>
  <c r="G86" i="38"/>
  <c r="G30" i="38"/>
  <c r="G1" i="38"/>
  <c r="G285" i="38"/>
  <c r="G261" i="38"/>
  <c r="G221" i="38"/>
  <c r="G197" i="38"/>
  <c r="G173" i="38"/>
  <c r="G141" i="38"/>
  <c r="G125" i="38"/>
  <c r="G101" i="38"/>
  <c r="G85" i="38"/>
  <c r="G69" i="38"/>
  <c r="G45" i="38"/>
  <c r="G5" i="38"/>
  <c r="G292" i="38"/>
  <c r="G276" i="38"/>
  <c r="G260" i="38"/>
  <c r="G252" i="38"/>
  <c r="G236" i="38"/>
  <c r="G220" i="38"/>
  <c r="G196" i="38"/>
  <c r="G180" i="38"/>
  <c r="G164" i="38"/>
  <c r="G156" i="38"/>
  <c r="G140" i="38"/>
  <c r="G132" i="38"/>
  <c r="G116" i="38"/>
  <c r="G108" i="38"/>
  <c r="G100" i="38"/>
  <c r="G92" i="38"/>
  <c r="G84" i="38"/>
  <c r="G76" i="38"/>
  <c r="G68" i="38"/>
  <c r="G60" i="38"/>
  <c r="G52" i="38"/>
  <c r="G44" i="38"/>
  <c r="G36" i="38"/>
  <c r="G28" i="38"/>
  <c r="G20" i="38"/>
  <c r="G12" i="38"/>
  <c r="G4" i="38"/>
  <c r="G270" i="38"/>
  <c r="G246" i="38"/>
  <c r="G222" i="38"/>
  <c r="G190" i="38"/>
  <c r="G166" i="38"/>
  <c r="G126" i="38"/>
  <c r="G102" i="38"/>
  <c r="G70" i="38"/>
  <c r="G46" i="38"/>
  <c r="G14" i="38"/>
  <c r="G277" i="38"/>
  <c r="G245" i="38"/>
  <c r="G213" i="38"/>
  <c r="G189" i="38"/>
  <c r="G165" i="38"/>
  <c r="G133" i="38"/>
  <c r="G117" i="38"/>
  <c r="G109" i="38"/>
  <c r="G93" i="38"/>
  <c r="G77" i="38"/>
  <c r="G61" i="38"/>
  <c r="G53" i="38"/>
  <c r="G37" i="38"/>
  <c r="G29" i="38"/>
  <c r="G21" i="38"/>
  <c r="G13" i="38"/>
  <c r="G300" i="38"/>
  <c r="G284" i="38"/>
  <c r="G268" i="38"/>
  <c r="G244" i="38"/>
  <c r="G228" i="38"/>
  <c r="G212" i="38"/>
  <c r="G204" i="38"/>
  <c r="G188" i="38"/>
  <c r="G172" i="38"/>
  <c r="G148" i="38"/>
  <c r="G124" i="38"/>
  <c r="G299" i="38"/>
  <c r="G291" i="38"/>
  <c r="G283" i="38"/>
  <c r="G275" i="38"/>
  <c r="G267" i="38"/>
  <c r="G259" i="38"/>
  <c r="G251" i="38"/>
  <c r="G243" i="38"/>
  <c r="G235" i="38"/>
  <c r="G227" i="38"/>
  <c r="G219" i="38"/>
  <c r="G211" i="38"/>
  <c r="G203" i="38"/>
  <c r="G195" i="38"/>
  <c r="G187" i="38"/>
  <c r="G179" i="38"/>
  <c r="G171" i="38"/>
  <c r="G163" i="38"/>
  <c r="G155" i="38"/>
  <c r="G147" i="38"/>
  <c r="G139" i="38"/>
  <c r="G131" i="38"/>
  <c r="G123" i="38"/>
  <c r="G115" i="38"/>
  <c r="G107" i="38"/>
  <c r="G99" i="38"/>
  <c r="G91" i="38"/>
  <c r="G83" i="38"/>
  <c r="G75" i="38"/>
  <c r="G67" i="38"/>
  <c r="G59" i="38"/>
  <c r="G51" i="38"/>
  <c r="G43" i="38"/>
  <c r="G35" i="38"/>
  <c r="G27" i="38"/>
  <c r="G19" i="38"/>
  <c r="G11" i="38"/>
  <c r="G3" i="38"/>
  <c r="G262" i="38"/>
  <c r="G206" i="38"/>
  <c r="G158" i="38"/>
  <c r="G110" i="38"/>
  <c r="G62" i="38"/>
  <c r="G38" i="38"/>
  <c r="G293" i="38"/>
  <c r="G229" i="38"/>
  <c r="G157" i="38"/>
  <c r="G282" i="38"/>
  <c r="G258" i="38"/>
  <c r="G250" i="38"/>
  <c r="G234" i="38"/>
  <c r="G218" i="38"/>
  <c r="G202" i="38"/>
  <c r="G186" i="38"/>
  <c r="G170" i="38"/>
  <c r="G154" i="38"/>
  <c r="G130" i="38"/>
  <c r="G114" i="38"/>
  <c r="G90" i="38"/>
  <c r="G10" i="38"/>
  <c r="G2" i="38"/>
  <c r="G286" i="38"/>
  <c r="G254" i="38"/>
  <c r="G230" i="38"/>
  <c r="G198" i="38"/>
  <c r="G174" i="38"/>
  <c r="G142" i="38"/>
  <c r="G118" i="38"/>
  <c r="G78" i="38"/>
  <c r="G54" i="38"/>
  <c r="G6" i="38"/>
  <c r="G269" i="38"/>
  <c r="G237" i="38"/>
  <c r="G205" i="38"/>
  <c r="G181" i="38"/>
  <c r="G298" i="38"/>
  <c r="G266" i="38"/>
  <c r="G242" i="38"/>
  <c r="G226" i="38"/>
  <c r="G210" i="38"/>
  <c r="G194" i="38"/>
  <c r="G178" i="38"/>
  <c r="G162" i="38"/>
  <c r="G146" i="38"/>
  <c r="G138" i="38"/>
  <c r="G122" i="38"/>
  <c r="G106" i="38"/>
  <c r="G98" i="38"/>
  <c r="G82" i="38"/>
  <c r="G74" i="38"/>
  <c r="G66" i="38"/>
  <c r="G58" i="38"/>
  <c r="G50" i="38"/>
  <c r="G42" i="38"/>
  <c r="G34" i="38"/>
  <c r="G26" i="38"/>
  <c r="G18" i="38"/>
  <c r="G297" i="38"/>
  <c r="G289" i="38"/>
  <c r="G281" i="38"/>
  <c r="G273" i="38"/>
  <c r="G265" i="38"/>
  <c r="G257" i="38"/>
  <c r="G249" i="38"/>
  <c r="G241" i="38"/>
  <c r="G233" i="38"/>
  <c r="G225" i="38"/>
  <c r="G217" i="38"/>
  <c r="G209" i="38"/>
  <c r="G201" i="38"/>
  <c r="G193" i="38"/>
  <c r="G185" i="38"/>
  <c r="G177" i="38"/>
  <c r="G169" i="38"/>
  <c r="G161" i="38"/>
  <c r="G153" i="38"/>
  <c r="G145" i="38"/>
  <c r="G137" i="38"/>
  <c r="G129" i="38"/>
  <c r="G121" i="38"/>
  <c r="G113" i="38"/>
  <c r="G105" i="38"/>
  <c r="G97" i="38"/>
  <c r="G89" i="38"/>
  <c r="G81" i="38"/>
  <c r="G73" i="38"/>
  <c r="G65" i="38"/>
  <c r="G57" i="38"/>
  <c r="G49" i="38"/>
  <c r="G41" i="38"/>
  <c r="G33" i="38"/>
  <c r="G25" i="38"/>
  <c r="G17" i="38"/>
  <c r="G9" i="38"/>
  <c r="G278" i="38"/>
  <c r="G238" i="38"/>
  <c r="G182" i="38"/>
  <c r="G134" i="38"/>
  <c r="G94" i="38"/>
  <c r="G22" i="38"/>
  <c r="G253" i="38"/>
  <c r="G149" i="38"/>
  <c r="G290" i="38"/>
  <c r="G274" i="38"/>
  <c r="G296" i="38"/>
  <c r="G288" i="38"/>
  <c r="G280" i="38"/>
  <c r="G272" i="38"/>
  <c r="G264" i="38"/>
  <c r="G256" i="38"/>
  <c r="G248" i="38"/>
  <c r="G240" i="38"/>
  <c r="G232" i="38"/>
  <c r="G224" i="38"/>
  <c r="G216" i="38"/>
  <c r="G208" i="38"/>
  <c r="G200" i="38"/>
  <c r="G192" i="38"/>
  <c r="G184" i="38"/>
  <c r="G176" i="38"/>
  <c r="G168" i="38"/>
  <c r="G160" i="38"/>
  <c r="G152" i="38"/>
  <c r="G144" i="38"/>
  <c r="G136" i="38"/>
  <c r="G128" i="38"/>
  <c r="G120" i="38"/>
  <c r="G112" i="38"/>
  <c r="G104" i="38"/>
  <c r="G96" i="38"/>
  <c r="G88" i="38"/>
  <c r="G80" i="38"/>
  <c r="G72" i="38"/>
  <c r="G64" i="38"/>
  <c r="G56" i="38"/>
  <c r="G48" i="38"/>
  <c r="G40" i="38"/>
  <c r="G32" i="38"/>
  <c r="G24" i="38"/>
  <c r="G16" i="38"/>
  <c r="B7" i="36"/>
  <c r="B7" i="34"/>
  <c r="B7" i="32"/>
  <c r="B7" i="30"/>
  <c r="B7" i="26"/>
  <c r="B7" i="24"/>
  <c r="B7" i="22"/>
  <c r="B7" i="20"/>
  <c r="B7" i="18"/>
  <c r="B7" i="16"/>
  <c r="B7" i="14"/>
  <c r="B7" i="12"/>
  <c r="B7" i="10"/>
  <c r="B7" i="8"/>
  <c r="H2" i="28"/>
  <c r="H3" i="28"/>
  <c r="H4" i="28"/>
  <c r="H5" i="28"/>
  <c r="H6" i="28"/>
  <c r="H7" i="28"/>
  <c r="H8" i="28"/>
  <c r="H9" i="28"/>
  <c r="H10" i="28"/>
  <c r="H11" i="28"/>
  <c r="H12" i="28"/>
  <c r="H13" i="28"/>
  <c r="H14" i="28"/>
  <c r="H15" i="28"/>
  <c r="H16" i="28"/>
  <c r="H17" i="28"/>
  <c r="H18" i="28"/>
  <c r="H19" i="28"/>
  <c r="H20" i="28"/>
  <c r="H21" i="28"/>
  <c r="H22" i="28"/>
  <c r="H23" i="28"/>
  <c r="H24" i="28"/>
  <c r="H25" i="28"/>
  <c r="H26" i="28"/>
  <c r="H27" i="28"/>
  <c r="H28" i="28"/>
  <c r="H29" i="28"/>
  <c r="H30" i="28"/>
  <c r="H31" i="28"/>
  <c r="H32" i="28"/>
  <c r="H33" i="28"/>
  <c r="H34" i="28"/>
  <c r="H35" i="28"/>
  <c r="H36" i="28"/>
  <c r="H37" i="28"/>
  <c r="H38" i="28"/>
  <c r="H39" i="28"/>
  <c r="H40" i="28"/>
  <c r="H41" i="28"/>
  <c r="H42" i="28"/>
  <c r="H43" i="28"/>
  <c r="H44" i="28"/>
  <c r="H45" i="28"/>
  <c r="H46" i="28"/>
  <c r="H47" i="28"/>
  <c r="H48" i="28"/>
  <c r="H49" i="28"/>
  <c r="H50" i="28"/>
  <c r="H51" i="28"/>
  <c r="H52" i="28"/>
  <c r="H53" i="28"/>
  <c r="H54" i="28"/>
  <c r="H55" i="28"/>
  <c r="H56" i="28"/>
  <c r="H57" i="28"/>
  <c r="H58" i="28"/>
  <c r="H59" i="28"/>
  <c r="H60" i="28"/>
  <c r="H61" i="28"/>
  <c r="H62" i="28"/>
  <c r="H63" i="28"/>
  <c r="H64" i="28"/>
  <c r="H65" i="28"/>
  <c r="H66" i="28"/>
  <c r="H67" i="28"/>
  <c r="H68" i="28"/>
  <c r="H69" i="28"/>
  <c r="H70" i="28"/>
  <c r="H71" i="28"/>
  <c r="H72" i="28"/>
  <c r="H73" i="28"/>
  <c r="H74" i="28"/>
  <c r="H75" i="28"/>
  <c r="H76" i="28"/>
  <c r="H77" i="28"/>
  <c r="H78" i="28"/>
  <c r="H79" i="28"/>
  <c r="H80" i="28"/>
  <c r="H81" i="28"/>
  <c r="H82" i="28"/>
  <c r="H83" i="28"/>
  <c r="H84" i="28"/>
  <c r="H85" i="28"/>
  <c r="H86" i="28"/>
  <c r="H87" i="28"/>
  <c r="H88" i="28"/>
  <c r="H89" i="28"/>
  <c r="H90" i="28"/>
  <c r="H91" i="28"/>
  <c r="H92" i="28"/>
  <c r="H93" i="28"/>
  <c r="H94" i="28"/>
  <c r="H95" i="28"/>
  <c r="H96" i="28"/>
  <c r="H97" i="28"/>
  <c r="H98" i="28"/>
  <c r="H99" i="28"/>
  <c r="H100" i="28"/>
  <c r="H101" i="28"/>
  <c r="H102" i="28"/>
  <c r="H103" i="28"/>
  <c r="H104" i="28"/>
  <c r="H105" i="28"/>
  <c r="H106" i="28"/>
  <c r="H107" i="28"/>
  <c r="H108" i="28"/>
  <c r="H109" i="28"/>
  <c r="H110" i="28"/>
  <c r="H111" i="28"/>
  <c r="H112" i="28"/>
  <c r="H113" i="28"/>
  <c r="H114" i="28"/>
  <c r="H115" i="28"/>
  <c r="H116" i="28"/>
  <c r="H117" i="28"/>
  <c r="H118" i="28"/>
  <c r="H119" i="28"/>
  <c r="H120" i="28"/>
  <c r="H121" i="28"/>
  <c r="H122" i="28"/>
  <c r="H123" i="28"/>
  <c r="H124" i="28"/>
  <c r="H125" i="28"/>
  <c r="H126" i="28"/>
  <c r="H127" i="28"/>
  <c r="H128" i="28"/>
  <c r="H129" i="28"/>
  <c r="H130" i="28"/>
  <c r="H131" i="28"/>
  <c r="H132" i="28"/>
  <c r="H133" i="28"/>
  <c r="H134" i="28"/>
  <c r="H135" i="28"/>
  <c r="H136" i="28"/>
  <c r="H137" i="28"/>
  <c r="H138" i="28"/>
  <c r="H139" i="28"/>
  <c r="H140" i="28"/>
  <c r="H141" i="28"/>
  <c r="H142" i="28"/>
  <c r="H143" i="28"/>
  <c r="H144" i="28"/>
  <c r="H145" i="28"/>
  <c r="H146" i="28"/>
  <c r="H147" i="28"/>
  <c r="H148" i="28"/>
  <c r="H149" i="28"/>
  <c r="H150" i="28"/>
  <c r="H151" i="28"/>
  <c r="H152" i="28"/>
  <c r="H153" i="28"/>
  <c r="H154" i="28"/>
  <c r="H155" i="28"/>
  <c r="H156" i="28"/>
  <c r="H157" i="28"/>
  <c r="H158" i="28"/>
  <c r="H159" i="28"/>
  <c r="H160" i="28"/>
  <c r="H161" i="28"/>
  <c r="H162" i="28"/>
  <c r="H163" i="28"/>
  <c r="H164" i="28"/>
  <c r="H165" i="28"/>
  <c r="H166" i="28"/>
  <c r="H167" i="28"/>
  <c r="H168" i="28"/>
  <c r="H169" i="28"/>
  <c r="H170" i="28"/>
  <c r="H171" i="28"/>
  <c r="H172" i="28"/>
  <c r="H173" i="28"/>
  <c r="H174" i="28"/>
  <c r="H175" i="28"/>
  <c r="H176" i="28"/>
  <c r="H177" i="28"/>
  <c r="H178" i="28"/>
  <c r="H179" i="28"/>
  <c r="H180" i="28"/>
  <c r="H181" i="28"/>
  <c r="H182" i="28"/>
  <c r="H183" i="28"/>
  <c r="H184" i="28"/>
  <c r="H185" i="28"/>
  <c r="H186" i="28"/>
  <c r="H187" i="28"/>
  <c r="H188" i="28"/>
  <c r="H189" i="28"/>
  <c r="H190" i="28"/>
  <c r="H191" i="28"/>
  <c r="H192" i="28"/>
  <c r="H193" i="28"/>
  <c r="H194" i="28"/>
  <c r="H195" i="28"/>
  <c r="H196" i="28"/>
  <c r="H197" i="28"/>
  <c r="H198" i="28"/>
  <c r="H199" i="28"/>
  <c r="H200" i="28"/>
  <c r="H201" i="28"/>
  <c r="H202" i="28"/>
  <c r="H203" i="28"/>
  <c r="H204" i="28"/>
  <c r="H205" i="28"/>
  <c r="H206" i="28"/>
  <c r="H207" i="28"/>
  <c r="H208" i="28"/>
  <c r="H209" i="28"/>
  <c r="H210" i="28"/>
  <c r="H211" i="28"/>
  <c r="H212" i="28"/>
  <c r="H213" i="28"/>
  <c r="H214" i="28"/>
  <c r="H215" i="28"/>
  <c r="H216" i="28"/>
  <c r="H217" i="28"/>
  <c r="H218" i="28"/>
  <c r="H219" i="28"/>
  <c r="H220" i="28"/>
  <c r="H221" i="28"/>
  <c r="H222" i="28"/>
  <c r="H223" i="28"/>
  <c r="H224" i="28"/>
  <c r="H225" i="28"/>
  <c r="H226" i="28"/>
  <c r="H227" i="28"/>
  <c r="H228" i="28"/>
  <c r="H229" i="28"/>
  <c r="H230" i="28"/>
  <c r="H231" i="28"/>
  <c r="H232" i="28"/>
  <c r="H233" i="28"/>
  <c r="H234" i="28"/>
  <c r="H235" i="28"/>
  <c r="H236" i="28"/>
  <c r="H237" i="28"/>
  <c r="H238" i="28"/>
  <c r="H239" i="28"/>
  <c r="H1" i="28"/>
  <c r="B9" i="28"/>
  <c r="B11" i="28" s="1"/>
  <c r="B7" i="28"/>
  <c r="F3" i="38"/>
  <c r="F4" i="38"/>
  <c r="F5" i="38"/>
  <c r="F6" i="38"/>
  <c r="F7" i="38"/>
  <c r="F8" i="38"/>
  <c r="F9" i="38"/>
  <c r="F2" i="38"/>
  <c r="D45" i="38" l="1"/>
  <c r="D125" i="38"/>
  <c r="D181" i="38"/>
  <c r="D237" i="38"/>
  <c r="D293" i="38"/>
  <c r="D14" i="38"/>
  <c r="D22" i="38"/>
  <c r="D30" i="38"/>
  <c r="D38" i="38"/>
  <c r="D46" i="38"/>
  <c r="D54" i="38"/>
  <c r="D62" i="38"/>
  <c r="D70" i="38"/>
  <c r="D78" i="38"/>
  <c r="D86" i="38"/>
  <c r="D94" i="38"/>
  <c r="D102" i="38"/>
  <c r="D110" i="38"/>
  <c r="D118" i="38"/>
  <c r="D126" i="38"/>
  <c r="D134" i="38"/>
  <c r="D142" i="38"/>
  <c r="D150" i="38"/>
  <c r="D158" i="38"/>
  <c r="D166" i="38"/>
  <c r="D174" i="38"/>
  <c r="D182" i="38"/>
  <c r="D190" i="38"/>
  <c r="D198" i="38"/>
  <c r="D206" i="38"/>
  <c r="D214" i="38"/>
  <c r="D222" i="38"/>
  <c r="D230" i="38"/>
  <c r="D238" i="38"/>
  <c r="D246" i="38"/>
  <c r="D254" i="38"/>
  <c r="D262" i="38"/>
  <c r="D270" i="38"/>
  <c r="D278" i="38"/>
  <c r="D286" i="38"/>
  <c r="D294" i="38"/>
  <c r="D91" i="38"/>
  <c r="D203" i="38"/>
  <c r="D267" i="38"/>
  <c r="D20" i="38"/>
  <c r="D84" i="38"/>
  <c r="D140" i="38"/>
  <c r="D196" i="38"/>
  <c r="D252" i="38"/>
  <c r="D300" i="38"/>
  <c r="D85" i="38"/>
  <c r="D157" i="38"/>
  <c r="D205" i="38"/>
  <c r="D253" i="38"/>
  <c r="D15" i="38"/>
  <c r="D23" i="38"/>
  <c r="D31" i="38"/>
  <c r="D39" i="38"/>
  <c r="D47" i="38"/>
  <c r="D55" i="38"/>
  <c r="D63" i="38"/>
  <c r="D71" i="38"/>
  <c r="D79" i="38"/>
  <c r="D87" i="38"/>
  <c r="D95" i="38"/>
  <c r="D103" i="38"/>
  <c r="D111" i="38"/>
  <c r="D119" i="38"/>
  <c r="D127" i="38"/>
  <c r="D135" i="38"/>
  <c r="D143" i="38"/>
  <c r="D151" i="38"/>
  <c r="D159" i="38"/>
  <c r="D167" i="38"/>
  <c r="D175" i="38"/>
  <c r="D183" i="38"/>
  <c r="D191" i="38"/>
  <c r="D199" i="38"/>
  <c r="D207" i="38"/>
  <c r="D215" i="38"/>
  <c r="D223" i="38"/>
  <c r="D231" i="38"/>
  <c r="D239" i="38"/>
  <c r="D247" i="38"/>
  <c r="D255" i="38"/>
  <c r="D263" i="38"/>
  <c r="D271" i="38"/>
  <c r="D279" i="38"/>
  <c r="D287" i="38"/>
  <c r="D295" i="38"/>
  <c r="D19" i="38"/>
  <c r="D43" i="38"/>
  <c r="D67" i="38"/>
  <c r="D83" i="38"/>
  <c r="D107" i="38"/>
  <c r="D139" i="38"/>
  <c r="D171" i="38"/>
  <c r="D195" i="38"/>
  <c r="D227" i="38"/>
  <c r="D251" i="38"/>
  <c r="D291" i="38"/>
  <c r="D12" i="38"/>
  <c r="D44" i="38"/>
  <c r="D68" i="38"/>
  <c r="D92" i="38"/>
  <c r="D108" i="38"/>
  <c r="D132" i="38"/>
  <c r="D164" i="38"/>
  <c r="D188" i="38"/>
  <c r="D204" i="38"/>
  <c r="D236" i="38"/>
  <c r="D268" i="38"/>
  <c r="D29" i="38"/>
  <c r="D61" i="38"/>
  <c r="D101" i="38"/>
  <c r="D141" i="38"/>
  <c r="D197" i="38"/>
  <c r="D245" i="38"/>
  <c r="D277" i="38"/>
  <c r="D16" i="38"/>
  <c r="D24" i="38"/>
  <c r="D32" i="38"/>
  <c r="D40" i="38"/>
  <c r="D48" i="38"/>
  <c r="D56" i="38"/>
  <c r="D64" i="38"/>
  <c r="D72" i="38"/>
  <c r="D80" i="38"/>
  <c r="D88" i="38"/>
  <c r="D96" i="38"/>
  <c r="D104" i="38"/>
  <c r="D112" i="38"/>
  <c r="D120" i="38"/>
  <c r="D128" i="38"/>
  <c r="D136" i="38"/>
  <c r="D144" i="38"/>
  <c r="D152" i="38"/>
  <c r="D160" i="38"/>
  <c r="D168" i="38"/>
  <c r="D176" i="38"/>
  <c r="D184" i="38"/>
  <c r="D192" i="38"/>
  <c r="D200" i="38"/>
  <c r="D208" i="38"/>
  <c r="D216" i="38"/>
  <c r="D224" i="38"/>
  <c r="D232" i="38"/>
  <c r="D240" i="38"/>
  <c r="D248" i="38"/>
  <c r="D256" i="38"/>
  <c r="D264" i="38"/>
  <c r="D272" i="38"/>
  <c r="D280" i="38"/>
  <c r="D288" i="38"/>
  <c r="D296" i="38"/>
  <c r="D242" i="38"/>
  <c r="D266" i="38"/>
  <c r="D282" i="38"/>
  <c r="D51" i="38"/>
  <c r="D115" i="38"/>
  <c r="D155" i="38"/>
  <c r="D187" i="38"/>
  <c r="D219" i="38"/>
  <c r="D275" i="38"/>
  <c r="D36" i="38"/>
  <c r="D148" i="38"/>
  <c r="D220" i="38"/>
  <c r="D276" i="38"/>
  <c r="D13" i="38"/>
  <c r="D69" i="38"/>
  <c r="D109" i="38"/>
  <c r="D165" i="38"/>
  <c r="D213" i="38"/>
  <c r="D269" i="38"/>
  <c r="D17" i="38"/>
  <c r="D25" i="38"/>
  <c r="D33" i="38"/>
  <c r="D41" i="38"/>
  <c r="D49" i="38"/>
  <c r="D57" i="38"/>
  <c r="D65" i="38"/>
  <c r="D73" i="38"/>
  <c r="D81" i="38"/>
  <c r="D89" i="38"/>
  <c r="D97" i="38"/>
  <c r="D105" i="38"/>
  <c r="D113" i="38"/>
  <c r="D121" i="38"/>
  <c r="D129" i="38"/>
  <c r="D137" i="38"/>
  <c r="D145" i="38"/>
  <c r="D153" i="38"/>
  <c r="D161" i="38"/>
  <c r="D169" i="38"/>
  <c r="D177" i="38"/>
  <c r="D185" i="38"/>
  <c r="D193" i="38"/>
  <c r="D201" i="38"/>
  <c r="D209" i="38"/>
  <c r="D217" i="38"/>
  <c r="D225" i="38"/>
  <c r="D233" i="38"/>
  <c r="D241" i="38"/>
  <c r="D249" i="38"/>
  <c r="D257" i="38"/>
  <c r="D265" i="38"/>
  <c r="D273" i="38"/>
  <c r="D281" i="38"/>
  <c r="D289" i="38"/>
  <c r="D297" i="38"/>
  <c r="D186" i="38"/>
  <c r="D226" i="38"/>
  <c r="D250" i="38"/>
  <c r="D274" i="38"/>
  <c r="D298" i="38"/>
  <c r="D27" i="38"/>
  <c r="D75" i="38"/>
  <c r="D123" i="38"/>
  <c r="D147" i="38"/>
  <c r="D179" i="38"/>
  <c r="D243" i="38"/>
  <c r="D299" i="38"/>
  <c r="D60" i="38"/>
  <c r="D116" i="38"/>
  <c r="D172" i="38"/>
  <c r="D212" i="38"/>
  <c r="D244" i="38"/>
  <c r="D284" i="38"/>
  <c r="D37" i="38"/>
  <c r="D77" i="38"/>
  <c r="D117" i="38"/>
  <c r="D149" i="38"/>
  <c r="D173" i="38"/>
  <c r="D221" i="38"/>
  <c r="D285" i="38"/>
  <c r="D18" i="38"/>
  <c r="D26" i="38"/>
  <c r="D34" i="38"/>
  <c r="D42" i="38"/>
  <c r="D50" i="38"/>
  <c r="D58" i="38"/>
  <c r="D66" i="38"/>
  <c r="D74" i="38"/>
  <c r="D82" i="38"/>
  <c r="D90" i="38"/>
  <c r="D98" i="38"/>
  <c r="D106" i="38"/>
  <c r="D114" i="38"/>
  <c r="D122" i="38"/>
  <c r="D130" i="38"/>
  <c r="D138" i="38"/>
  <c r="D146" i="38"/>
  <c r="D154" i="38"/>
  <c r="D162" i="38"/>
  <c r="D170" i="38"/>
  <c r="D178" i="38"/>
  <c r="D194" i="38"/>
  <c r="D202" i="38"/>
  <c r="D210" i="38"/>
  <c r="D218" i="38"/>
  <c r="D234" i="38"/>
  <c r="D258" i="38"/>
  <c r="D290" i="38"/>
  <c r="D11" i="38"/>
  <c r="D35" i="38"/>
  <c r="D59" i="38"/>
  <c r="D99" i="38"/>
  <c r="D131" i="38"/>
  <c r="D163" i="38"/>
  <c r="D211" i="38"/>
  <c r="D235" i="38"/>
  <c r="D259" i="38"/>
  <c r="D283" i="38"/>
  <c r="D28" i="38"/>
  <c r="D52" i="38"/>
  <c r="D76" i="38"/>
  <c r="D100" i="38"/>
  <c r="D124" i="38"/>
  <c r="D156" i="38"/>
  <c r="D180" i="38"/>
  <c r="D228" i="38"/>
  <c r="D260" i="38"/>
  <c r="D292" i="38"/>
  <c r="D21" i="38"/>
  <c r="D53" i="38"/>
  <c r="D93" i="38"/>
  <c r="D133" i="38"/>
  <c r="D189" i="38"/>
  <c r="D229" i="38"/>
  <c r="D261" i="38"/>
  <c r="D4" i="38"/>
  <c r="D5" i="38"/>
  <c r="D1" i="38"/>
  <c r="D6" i="38"/>
  <c r="D3" i="38"/>
  <c r="D7" i="38"/>
  <c r="D9" i="38"/>
  <c r="D2" i="38"/>
  <c r="D8" i="38"/>
  <c r="D10" i="38"/>
  <c r="D9" i="28"/>
  <c r="D16" i="28"/>
  <c r="D24" i="28"/>
  <c r="D32" i="28"/>
  <c r="D40" i="28"/>
  <c r="D48" i="28"/>
  <c r="D56" i="28"/>
  <c r="D64" i="28"/>
  <c r="D72" i="28"/>
  <c r="D80" i="28"/>
  <c r="D88" i="28"/>
  <c r="D96" i="28"/>
  <c r="D104" i="28"/>
  <c r="D112" i="28"/>
  <c r="D120" i="28"/>
  <c r="D128" i="28"/>
  <c r="D136" i="28"/>
  <c r="D144" i="28"/>
  <c r="D152" i="28"/>
  <c r="D160" i="28"/>
  <c r="D168" i="28"/>
  <c r="D176" i="28"/>
  <c r="D184" i="28"/>
  <c r="D192" i="28"/>
  <c r="D200" i="28"/>
  <c r="D208" i="28"/>
  <c r="D216" i="28"/>
  <c r="D224" i="28"/>
  <c r="D232" i="28"/>
  <c r="D1" i="28"/>
  <c r="D29" i="28"/>
  <c r="D133" i="28"/>
  <c r="D221" i="28"/>
  <c r="D174" i="28"/>
  <c r="D87" i="28"/>
  <c r="D191" i="28"/>
  <c r="D2" i="28"/>
  <c r="D10" i="28"/>
  <c r="D17" i="28"/>
  <c r="D25" i="28"/>
  <c r="D33" i="28"/>
  <c r="D41" i="28"/>
  <c r="D49" i="28"/>
  <c r="D57" i="28"/>
  <c r="D65" i="28"/>
  <c r="D73" i="28"/>
  <c r="D81" i="28"/>
  <c r="D89" i="28"/>
  <c r="D97" i="28"/>
  <c r="D105" i="28"/>
  <c r="D113" i="28"/>
  <c r="D121" i="28"/>
  <c r="D129" i="28"/>
  <c r="D137" i="28"/>
  <c r="D145" i="28"/>
  <c r="D153" i="28"/>
  <c r="D161" i="28"/>
  <c r="D169" i="28"/>
  <c r="D177" i="28"/>
  <c r="D185" i="28"/>
  <c r="D193" i="28"/>
  <c r="D201" i="28"/>
  <c r="D209" i="28"/>
  <c r="D217" i="28"/>
  <c r="D225" i="28"/>
  <c r="D233" i="28"/>
  <c r="D99" i="28"/>
  <c r="D187" i="28"/>
  <c r="D219" i="28"/>
  <c r="D235" i="28"/>
  <c r="D13" i="28"/>
  <c r="D101" i="28"/>
  <c r="D149" i="28"/>
  <c r="D189" i="28"/>
  <c r="D237" i="28"/>
  <c r="D158" i="28"/>
  <c r="D8" i="28"/>
  <c r="D39" i="28"/>
  <c r="D63" i="28"/>
  <c r="D79" i="28"/>
  <c r="D103" i="28"/>
  <c r="D127" i="28"/>
  <c r="D151" i="28"/>
  <c r="D175" i="28"/>
  <c r="D199" i="28"/>
  <c r="D231" i="28"/>
  <c r="D3" i="28"/>
  <c r="D18" i="28"/>
  <c r="D26" i="28"/>
  <c r="D34" i="28"/>
  <c r="D42" i="28"/>
  <c r="D50" i="28"/>
  <c r="D58" i="28"/>
  <c r="D66" i="28"/>
  <c r="D74" i="28"/>
  <c r="D82" i="28"/>
  <c r="D90" i="28"/>
  <c r="D98" i="28"/>
  <c r="D106" i="28"/>
  <c r="D114" i="28"/>
  <c r="D122" i="28"/>
  <c r="D130" i="28"/>
  <c r="D138" i="28"/>
  <c r="D146" i="28"/>
  <c r="D154" i="28"/>
  <c r="D162" i="28"/>
  <c r="D170" i="28"/>
  <c r="D178" i="28"/>
  <c r="D186" i="28"/>
  <c r="D194" i="28"/>
  <c r="D202" i="28"/>
  <c r="D210" i="28"/>
  <c r="D218" i="28"/>
  <c r="D226" i="28"/>
  <c r="D234" i="28"/>
  <c r="D107" i="28"/>
  <c r="D179" i="28"/>
  <c r="D211" i="28"/>
  <c r="D77" i="28"/>
  <c r="D141" i="28"/>
  <c r="D173" i="28"/>
  <c r="D229" i="28"/>
  <c r="D150" i="28"/>
  <c r="D23" i="28"/>
  <c r="D55" i="28"/>
  <c r="D71" i="28"/>
  <c r="D95" i="28"/>
  <c r="D111" i="28"/>
  <c r="D135" i="28"/>
  <c r="D159" i="28"/>
  <c r="D183" i="28"/>
  <c r="D207" i="28"/>
  <c r="D239" i="28"/>
  <c r="D4" i="28"/>
  <c r="D11" i="28"/>
  <c r="D19" i="28"/>
  <c r="D27" i="28"/>
  <c r="D35" i="28"/>
  <c r="D43" i="28"/>
  <c r="D51" i="28"/>
  <c r="D59" i="28"/>
  <c r="D67" i="28"/>
  <c r="D75" i="28"/>
  <c r="D83" i="28"/>
  <c r="D91" i="28"/>
  <c r="D115" i="28"/>
  <c r="D123" i="28"/>
  <c r="D131" i="28"/>
  <c r="D139" i="28"/>
  <c r="D147" i="28"/>
  <c r="D155" i="28"/>
  <c r="D163" i="28"/>
  <c r="D171" i="28"/>
  <c r="D195" i="28"/>
  <c r="D203" i="28"/>
  <c r="D227" i="28"/>
  <c r="D21" i="28"/>
  <c r="D53" i="28"/>
  <c r="D61" i="28"/>
  <c r="D85" i="28"/>
  <c r="D117" i="28"/>
  <c r="D157" i="28"/>
  <c r="D181" i="28"/>
  <c r="D213" i="28"/>
  <c r="D142" i="28"/>
  <c r="D15" i="28"/>
  <c r="D119" i="28"/>
  <c r="D215" i="28"/>
  <c r="D5" i="28"/>
  <c r="D12" i="28"/>
  <c r="D20" i="28"/>
  <c r="D28" i="28"/>
  <c r="D36" i="28"/>
  <c r="D44" i="28"/>
  <c r="D52" i="28"/>
  <c r="D60" i="28"/>
  <c r="D68" i="28"/>
  <c r="D76" i="28"/>
  <c r="D84" i="28"/>
  <c r="D92" i="28"/>
  <c r="D100" i="28"/>
  <c r="D108" i="28"/>
  <c r="D116" i="28"/>
  <c r="D124" i="28"/>
  <c r="D132" i="28"/>
  <c r="D140" i="28"/>
  <c r="D148" i="28"/>
  <c r="D156" i="28"/>
  <c r="D164" i="28"/>
  <c r="D172" i="28"/>
  <c r="D180" i="28"/>
  <c r="D188" i="28"/>
  <c r="D196" i="28"/>
  <c r="D204" i="28"/>
  <c r="D212" i="28"/>
  <c r="D220" i="28"/>
  <c r="D228" i="28"/>
  <c r="D236" i="28"/>
  <c r="D6" i="28"/>
  <c r="D45" i="28"/>
  <c r="D69" i="28"/>
  <c r="D93" i="28"/>
  <c r="D125" i="28"/>
  <c r="D165" i="28"/>
  <c r="D197" i="28"/>
  <c r="D134" i="28"/>
  <c r="D37" i="28"/>
  <c r="D109" i="28"/>
  <c r="D205" i="28"/>
  <c r="D190" i="28"/>
  <c r="D47" i="28"/>
  <c r="D167" i="28"/>
  <c r="D7" i="28"/>
  <c r="D14" i="28"/>
  <c r="D22" i="28"/>
  <c r="D30" i="28"/>
  <c r="D38" i="28"/>
  <c r="D46" i="28"/>
  <c r="D54" i="28"/>
  <c r="D62" i="28"/>
  <c r="D70" i="28"/>
  <c r="D78" i="28"/>
  <c r="D86" i="28"/>
  <c r="D94" i="28"/>
  <c r="D102" i="28"/>
  <c r="D110" i="28"/>
  <c r="D118" i="28"/>
  <c r="D126" i="28"/>
  <c r="D166" i="28"/>
  <c r="D182" i="28"/>
  <c r="D198" i="28"/>
  <c r="D206" i="28"/>
  <c r="D214" i="28"/>
  <c r="D222" i="28"/>
  <c r="D230" i="28"/>
  <c r="D238" i="28"/>
  <c r="D31" i="28"/>
  <c r="D143" i="28"/>
  <c r="D223" i="28"/>
  <c r="F15" i="38"/>
  <c r="F22" i="38" s="1"/>
  <c r="B35" i="40" s="1"/>
  <c r="B22" i="38" l="1"/>
  <c r="B15" i="7" l="1"/>
  <c r="B17" i="7" s="1"/>
  <c r="B5" i="1" l="1"/>
  <c r="B9" i="1"/>
  <c r="B15" i="1" l="1"/>
  <c r="B7" i="2" l="1"/>
</calcChain>
</file>

<file path=xl/comments1.xml><?xml version="1.0" encoding="utf-8"?>
<comments xmlns="http://schemas.openxmlformats.org/spreadsheetml/2006/main">
  <authors>
    <author>Quin Stephens</author>
  </authors>
  <commentList>
    <comment ref="B9" authorId="0" shapeId="0">
      <text>
        <r>
          <rPr>
            <b/>
            <sz val="10"/>
            <color rgb="FF000000"/>
            <rFont val="Tahoma"/>
            <family val="2"/>
          </rPr>
          <t>Quin Stephens: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Radio Salaries Budget less non-radio technicians.  Multiplied by 1.66 for benefits.  Multiplied by .25 for 25% of time spent on microwave maintenance.  Divided by number of microwave hops (415).  Divided by 12 (months).</t>
        </r>
      </text>
    </comment>
  </commentList>
</comments>
</file>

<file path=xl/comments2.xml><?xml version="1.0" encoding="utf-8"?>
<comments xmlns="http://schemas.openxmlformats.org/spreadsheetml/2006/main">
  <authors>
    <author>Brad Morris</author>
  </authors>
  <commentList>
    <comment ref="B2" authorId="0" shapeId="0">
      <text>
        <r>
          <rPr>
            <b/>
            <sz val="9"/>
            <color rgb="FF000000"/>
            <rFont val="Tahoma"/>
            <family val="2"/>
          </rPr>
          <t>Brad Morris: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per Aviat quote Triangle to White Pine</t>
        </r>
      </text>
    </comment>
  </commentList>
</comments>
</file>

<file path=xl/comments3.xml><?xml version="1.0" encoding="utf-8"?>
<comments xmlns="http://schemas.openxmlformats.org/spreadsheetml/2006/main">
  <authors>
    <author>Brad Morris</author>
  </authors>
  <commentList>
    <comment ref="B7" authorId="0" shapeId="0">
      <text>
        <r>
          <rPr>
            <b/>
            <sz val="9"/>
            <color indexed="81"/>
            <rFont val="Tahoma"/>
            <family val="2"/>
          </rPr>
          <t>Brad Morris:</t>
        </r>
        <r>
          <rPr>
            <sz val="9"/>
            <color indexed="81"/>
            <rFont val="Tahoma"/>
            <family val="2"/>
          </rPr>
          <t xml:space="preserve">
Travis pricing on State of Utah contract.</t>
        </r>
      </text>
    </comment>
    <comment ref="B8" authorId="0" shapeId="0">
      <text>
        <r>
          <rPr>
            <b/>
            <sz val="9"/>
            <color indexed="81"/>
            <rFont val="Tahoma"/>
            <family val="2"/>
          </rPr>
          <t>Brad Morris:</t>
        </r>
        <r>
          <rPr>
            <sz val="9"/>
            <color indexed="81"/>
            <rFont val="Tahoma"/>
            <family val="2"/>
          </rPr>
          <t xml:space="preserve">
grounding done by BLM
</t>
        </r>
      </text>
    </comment>
    <comment ref="B9" authorId="0" shapeId="0">
      <text>
        <r>
          <rPr>
            <b/>
            <sz val="9"/>
            <color indexed="81"/>
            <rFont val="Tahoma"/>
            <family val="2"/>
          </rPr>
          <t>Brad Morris:</t>
        </r>
        <r>
          <rPr>
            <sz val="9"/>
            <color indexed="81"/>
            <rFont val="Tahoma"/>
            <family val="2"/>
          </rPr>
          <t xml:space="preserve">
C&amp;G quote Horseshoe</t>
        </r>
      </text>
    </comment>
    <comment ref="B13" authorId="0" shapeId="0">
      <text>
        <r>
          <rPr>
            <b/>
            <sz val="9"/>
            <color rgb="FF000000"/>
            <rFont val="Tahoma"/>
            <family val="2"/>
          </rPr>
          <t>Brad Morris: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Based on Dutton </t>
        </r>
      </text>
    </comment>
  </commentList>
</comments>
</file>

<file path=xl/comments4.xml><?xml version="1.0" encoding="utf-8"?>
<comments xmlns="http://schemas.openxmlformats.org/spreadsheetml/2006/main">
  <authors>
    <author>Quin Stephens</author>
  </authors>
  <commentList>
    <comment ref="B17" authorId="0" shapeId="0">
      <text>
        <r>
          <rPr>
            <b/>
            <sz val="10"/>
            <color rgb="FF000000"/>
            <rFont val="Tahoma"/>
            <family val="2"/>
          </rPr>
          <t>Quin Stephens: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Jeremy and Sean's Annual salaries x 1.66 (benefits) divided by 200 (site number) divided by 12 (months in the year).</t>
        </r>
      </text>
    </comment>
    <comment ref="F18" authorId="0" shapeId="0">
      <text>
        <r>
          <rPr>
            <b/>
            <sz val="10"/>
            <color rgb="FF000000"/>
            <rFont val="Tahoma"/>
            <family val="2"/>
          </rPr>
          <t>Quin Stephens: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Budget for utilities times .85 (85% of utilities are power), divided by 57 (the number of sites we pay power for), divided by 12 months.</t>
        </r>
      </text>
    </comment>
  </commentList>
</comments>
</file>

<file path=xl/comments5.xml><?xml version="1.0" encoding="utf-8"?>
<comments xmlns="http://schemas.openxmlformats.org/spreadsheetml/2006/main">
  <authors>
    <author>Quin Stephens</author>
  </authors>
  <commentList>
    <comment ref="B9" authorId="0" shapeId="0">
      <text>
        <r>
          <rPr>
            <b/>
            <sz val="10"/>
            <color rgb="FF000000"/>
            <rFont val="Tahoma"/>
            <family val="2"/>
          </rPr>
          <t>Quin Stephens: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Radio Salaries Budget less non-radio technicians.  Multiplied by 1.66 for benefits.  Multiplied by .25 for 25% of time spent on microwave maintenance.  Divided by number of microwave hops (415).  Divided by 12 (months).</t>
        </r>
      </text>
    </comment>
  </commentList>
</comments>
</file>

<file path=xl/sharedStrings.xml><?xml version="1.0" encoding="utf-8"?>
<sst xmlns="http://schemas.openxmlformats.org/spreadsheetml/2006/main" count="631" uniqueCount="83">
  <si>
    <t>Tower</t>
  </si>
  <si>
    <t>Tower Construction</t>
  </si>
  <si>
    <t>Building (includes generator &amp; dual A/C units)</t>
  </si>
  <si>
    <t>Cost to UCA</t>
  </si>
  <si>
    <t>Movement and Placement of Building</t>
  </si>
  <si>
    <t>Propane Tank</t>
  </si>
  <si>
    <t>Elements of Site</t>
  </si>
  <si>
    <t>Tower Dressing</t>
  </si>
  <si>
    <t>Grounding</t>
  </si>
  <si>
    <t>Dishes</t>
  </si>
  <si>
    <t>Radios</t>
  </si>
  <si>
    <t>Battery Bank</t>
  </si>
  <si>
    <t>Miscellaneous</t>
  </si>
  <si>
    <t>Overhead</t>
  </si>
  <si>
    <t>Solar Panels &amp; Equipment</t>
  </si>
  <si>
    <t>Batteries</t>
  </si>
  <si>
    <t>UPS Equipment</t>
  </si>
  <si>
    <t>Excavation, Tower and Building Foundation, Propane Foundation, Solar Support</t>
  </si>
  <si>
    <t>Installation Labor</t>
  </si>
  <si>
    <t>Non-Recurring Costs</t>
  </si>
  <si>
    <t>Monthly Maintenance Labor Costs</t>
  </si>
  <si>
    <t>Monthly Recurring Costs</t>
  </si>
  <si>
    <t>UCA NPV Calculation (monthly cash flow, 2% discount rate, 25 year life span)</t>
  </si>
  <si>
    <t>Quote From Emery Telcom</t>
  </si>
  <si>
    <t>Power Installation</t>
  </si>
  <si>
    <t>Monthly Recurring Costs - Emery Telcom</t>
  </si>
  <si>
    <t>Emery Telcom NPV Calculation (monthly cash flow, 2% discount rate, 25 year life span)</t>
  </si>
  <si>
    <t>UCA NPV Calculation (monthly cash flow, 2% discount rate, 20 year life span)</t>
  </si>
  <si>
    <t>Emery Telcom NPV Calculation (monthly cash flow, 2% discount rate, 20 year life span)</t>
  </si>
  <si>
    <t>Total Monthly Recurring Costs</t>
  </si>
  <si>
    <t>Monthly Propane Costs</t>
  </si>
  <si>
    <t>Monthly Electricity Costs</t>
  </si>
  <si>
    <t>Monthly Maintenance Expenses (Parts, Tools, Travel, Electricity, etc.)</t>
  </si>
  <si>
    <t>Monthly Maintenance Expenses (Parts, Tools, Travel, etc.)</t>
  </si>
  <si>
    <t>Subtotal</t>
  </si>
  <si>
    <t>Radios and Related Equipment</t>
  </si>
  <si>
    <t>TOTAL</t>
  </si>
  <si>
    <t>[For Budget Amendment Purposes Only]</t>
  </si>
  <si>
    <t>Total Budget Amendment</t>
  </si>
  <si>
    <t>Beaver Canyon (Infrastructure)</t>
  </si>
  <si>
    <t>Beaver Canyon (Backhaul)</t>
  </si>
  <si>
    <t>Book Cliffs (Infrastructure)</t>
  </si>
  <si>
    <t>Book Cliffs (Backhaul)</t>
  </si>
  <si>
    <t>Bovine (Infrastructure)</t>
  </si>
  <si>
    <t>Bovine (Backhaul)</t>
  </si>
  <si>
    <t>Goslin (Infrastructure)</t>
  </si>
  <si>
    <t>Goslin (Backhaul)</t>
  </si>
  <si>
    <t>Horse Flat (Infrastructure)</t>
  </si>
  <si>
    <t>Horse Flat (Backhaul)</t>
  </si>
  <si>
    <t>Indian Canyon (Infrastructure)</t>
  </si>
  <si>
    <t>Indian Canyon (Backhaul)</t>
  </si>
  <si>
    <t>Mountain Home (Infrastructure)</t>
  </si>
  <si>
    <t>Mountain Home (Backhaul)</t>
  </si>
  <si>
    <t>Muley Point (Infrastructure)</t>
  </si>
  <si>
    <t>Muley Point (Backhaul)</t>
  </si>
  <si>
    <t>Raft River N. (Backhaul)</t>
  </si>
  <si>
    <t>Raft River N. (Infrastructure)</t>
  </si>
  <si>
    <t>Rudd's Roost (Infrastructure)</t>
  </si>
  <si>
    <t>Rudd's Roost (Backhaul)</t>
  </si>
  <si>
    <t>Salina Canyon (Infrastructure)</t>
  </si>
  <si>
    <t>Salina Canyon (Backhaul)</t>
  </si>
  <si>
    <t>South Moab (Infastructure)</t>
  </si>
  <si>
    <t>South Moab (Backhaul)</t>
  </si>
  <si>
    <t>The Knees (Infrastructure)</t>
  </si>
  <si>
    <t>The Knees (Backhaul)</t>
  </si>
  <si>
    <t>Top of Rocks (Infrastructure)</t>
  </si>
  <si>
    <t>Top of Rocks (Backhaul)</t>
  </si>
  <si>
    <t>Triangle (Backhaul)</t>
  </si>
  <si>
    <t>Triangle (Infrastructure)</t>
  </si>
  <si>
    <t>Trout Creek (Infrastructure)</t>
  </si>
  <si>
    <t>Trout Creek (Backhaul)</t>
  </si>
  <si>
    <t>Wahweap (Infrastructure)</t>
  </si>
  <si>
    <t>Blackhawk (Infrastructure)</t>
  </si>
  <si>
    <t>Blackhawk (Backhaul)</t>
  </si>
  <si>
    <t>NPV of Private Bid</t>
  </si>
  <si>
    <t>N/A</t>
  </si>
  <si>
    <t>NPV of UCA Install</t>
  </si>
  <si>
    <t>UCA Build or Contract</t>
  </si>
  <si>
    <t>Build</t>
  </si>
  <si>
    <t>Contract (tentative)</t>
  </si>
  <si>
    <t>Proposed Capital Budget Amendment</t>
  </si>
  <si>
    <t>Reconsidering location</t>
  </si>
  <si>
    <t>Contingent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</si>
</sst>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sto MT"/>
      <family val="1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i/>
      <sz val="12"/>
      <color theme="1"/>
      <name val="Calisto MT"/>
      <family val="1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1" xfId="0" applyFont="1" applyBorder="1"/>
    <xf numFmtId="0" fontId="2" fillId="0" borderId="0" xfId="0" applyFont="1" applyAlignment="1">
      <alignment wrapText="1"/>
    </xf>
    <xf numFmtId="44" fontId="2" fillId="0" borderId="0" xfId="1" applyFont="1"/>
    <xf numFmtId="0" fontId="2" fillId="0" borderId="0" xfId="0" applyFont="1"/>
    <xf numFmtId="44" fontId="2" fillId="0" borderId="2" xfId="0" applyNumberFormat="1" applyFont="1" applyBorder="1"/>
    <xf numFmtId="0" fontId="2" fillId="0" borderId="2" xfId="0" applyNumberFormat="1" applyFont="1" applyBorder="1"/>
    <xf numFmtId="44" fontId="0" fillId="0" borderId="0" xfId="0" applyNumberFormat="1"/>
    <xf numFmtId="44" fontId="2" fillId="2" borderId="0" xfId="1" applyFont="1" applyFill="1"/>
    <xf numFmtId="44" fontId="2" fillId="0" borderId="0" xfId="1" applyFont="1" applyFill="1"/>
    <xf numFmtId="0" fontId="2" fillId="0" borderId="3" xfId="0" applyFont="1" applyBorder="1"/>
    <xf numFmtId="44" fontId="2" fillId="0" borderId="3" xfId="0" applyNumberFormat="1" applyFont="1" applyBorder="1"/>
    <xf numFmtId="44" fontId="2" fillId="0" borderId="0" xfId="0" applyNumberFormat="1" applyFont="1"/>
    <xf numFmtId="0" fontId="2" fillId="0" borderId="2" xfId="0" applyFont="1" applyBorder="1"/>
    <xf numFmtId="44" fontId="2" fillId="0" borderId="0" xfId="1" applyNumberFormat="1" applyFont="1"/>
    <xf numFmtId="44" fontId="0" fillId="0" borderId="0" xfId="1" applyFont="1"/>
    <xf numFmtId="0" fontId="5" fillId="0" borderId="0" xfId="0" applyFont="1"/>
    <xf numFmtId="0" fontId="0" fillId="0" borderId="4" xfId="0" applyBorder="1"/>
    <xf numFmtId="0" fontId="0" fillId="0" borderId="1" xfId="0" applyBorder="1"/>
    <xf numFmtId="0" fontId="0" fillId="0" borderId="1" xfId="0" applyBorder="1" applyAlignment="1">
      <alignment horizontal="right"/>
    </xf>
    <xf numFmtId="44" fontId="0" fillId="0" borderId="1" xfId="0" applyNumberFormat="1" applyBorder="1"/>
    <xf numFmtId="0" fontId="0" fillId="0" borderId="3" xfId="0" applyBorder="1"/>
    <xf numFmtId="0" fontId="0" fillId="0" borderId="3" xfId="0" applyBorder="1" applyAlignment="1">
      <alignment horizontal="right"/>
    </xf>
    <xf numFmtId="44" fontId="0" fillId="0" borderId="3" xfId="0" applyNumberFormat="1" applyBorder="1"/>
    <xf numFmtId="44" fontId="0" fillId="0" borderId="3" xfId="0" applyNumberFormat="1" applyBorder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abSelected="1" workbookViewId="0">
      <selection activeCell="H31" sqref="H31"/>
    </sheetView>
  </sheetViews>
  <sheetFormatPr defaultColWidth="11" defaultRowHeight="15.75" x14ac:dyDescent="0.25"/>
  <cols>
    <col min="1" max="1" width="27.875" bestFit="1" customWidth="1"/>
    <col min="2" max="2" width="16.375" bestFit="1" customWidth="1"/>
    <col min="3" max="3" width="16.5" bestFit="1" customWidth="1"/>
    <col min="4" max="4" width="19" bestFit="1" customWidth="1"/>
    <col min="5" max="5" width="32.5" bestFit="1" customWidth="1"/>
  </cols>
  <sheetData>
    <row r="1" spans="1:5" ht="16.5" thickBot="1" x14ac:dyDescent="0.3">
      <c r="B1" s="17" t="s">
        <v>74</v>
      </c>
      <c r="C1" s="17" t="s">
        <v>76</v>
      </c>
      <c r="D1" s="17" t="s">
        <v>77</v>
      </c>
      <c r="E1" s="17" t="s">
        <v>80</v>
      </c>
    </row>
    <row r="2" spans="1:5" x14ac:dyDescent="0.25">
      <c r="A2" s="18" t="s">
        <v>39</v>
      </c>
      <c r="B2" s="19" t="s">
        <v>75</v>
      </c>
      <c r="C2" s="19" t="s">
        <v>75</v>
      </c>
      <c r="D2" s="19" t="s">
        <v>78</v>
      </c>
      <c r="E2" s="20">
        <f>'Beaver Canyon (Infrastructure)'!B17</f>
        <v>282300.84999999998</v>
      </c>
    </row>
    <row r="3" spans="1:5" x14ac:dyDescent="0.25">
      <c r="A3" s="21" t="s">
        <v>40</v>
      </c>
      <c r="B3" s="22" t="s">
        <v>75</v>
      </c>
      <c r="C3" s="22" t="s">
        <v>75</v>
      </c>
      <c r="D3" s="22" t="s">
        <v>78</v>
      </c>
      <c r="E3" s="23">
        <f>'Beaver Canyon (Backhaul)'!B7</f>
        <v>40635</v>
      </c>
    </row>
    <row r="4" spans="1:5" x14ac:dyDescent="0.25">
      <c r="A4" s="21" t="s">
        <v>41</v>
      </c>
      <c r="B4" s="22" t="s">
        <v>75</v>
      </c>
      <c r="C4" s="22" t="s">
        <v>75</v>
      </c>
      <c r="D4" s="22" t="s">
        <v>78</v>
      </c>
      <c r="E4" s="23">
        <f>'Book Cliffs (Infrastructure)'!B17</f>
        <v>188610.1</v>
      </c>
    </row>
    <row r="5" spans="1:5" x14ac:dyDescent="0.25">
      <c r="A5" s="21" t="s">
        <v>42</v>
      </c>
      <c r="B5" s="22" t="s">
        <v>75</v>
      </c>
      <c r="C5" s="22" t="s">
        <v>75</v>
      </c>
      <c r="D5" s="22" t="s">
        <v>78</v>
      </c>
      <c r="E5" s="23">
        <f>'Book Cliffs (Backhaul)'!B7</f>
        <v>73200</v>
      </c>
    </row>
    <row r="6" spans="1:5" x14ac:dyDescent="0.25">
      <c r="A6" s="21" t="s">
        <v>43</v>
      </c>
      <c r="B6" s="22" t="s">
        <v>75</v>
      </c>
      <c r="C6" s="22" t="s">
        <v>75</v>
      </c>
      <c r="D6" s="22" t="s">
        <v>78</v>
      </c>
      <c r="E6" s="23">
        <f>'Bovine (Infrastructure)'!B17</f>
        <v>265944.25</v>
      </c>
    </row>
    <row r="7" spans="1:5" x14ac:dyDescent="0.25">
      <c r="A7" s="21" t="s">
        <v>44</v>
      </c>
      <c r="B7" s="22" t="s">
        <v>75</v>
      </c>
      <c r="C7" s="22" t="s">
        <v>75</v>
      </c>
      <c r="D7" s="22" t="s">
        <v>78</v>
      </c>
      <c r="E7" s="23">
        <f>'Bovine (Backhaul)'!B7</f>
        <v>100200</v>
      </c>
    </row>
    <row r="8" spans="1:5" x14ac:dyDescent="0.25">
      <c r="A8" s="21" t="s">
        <v>45</v>
      </c>
      <c r="B8" s="22" t="s">
        <v>75</v>
      </c>
      <c r="C8" s="22" t="s">
        <v>75</v>
      </c>
      <c r="D8" s="22" t="s">
        <v>78</v>
      </c>
      <c r="E8" s="23">
        <f>'Goslin (Infrastructure)'!B17</f>
        <v>187885.1</v>
      </c>
    </row>
    <row r="9" spans="1:5" x14ac:dyDescent="0.25">
      <c r="A9" s="21" t="s">
        <v>46</v>
      </c>
      <c r="B9" s="22" t="s">
        <v>75</v>
      </c>
      <c r="C9" s="22" t="s">
        <v>75</v>
      </c>
      <c r="D9" s="22" t="s">
        <v>78</v>
      </c>
      <c r="E9" s="23">
        <f>'Goslin (Backhaul)'!B7</f>
        <v>57200</v>
      </c>
    </row>
    <row r="10" spans="1:5" x14ac:dyDescent="0.25">
      <c r="A10" s="21" t="s">
        <v>47</v>
      </c>
      <c r="B10" s="22" t="s">
        <v>75</v>
      </c>
      <c r="C10" s="22" t="s">
        <v>75</v>
      </c>
      <c r="D10" s="22" t="s">
        <v>78</v>
      </c>
      <c r="E10" s="23">
        <f>'Horse Flat (Infrastructure)'!B17</f>
        <v>282300.84999999998</v>
      </c>
    </row>
    <row r="11" spans="1:5" x14ac:dyDescent="0.25">
      <c r="A11" s="21" t="s">
        <v>48</v>
      </c>
      <c r="B11" s="22" t="s">
        <v>75</v>
      </c>
      <c r="C11" s="22" t="s">
        <v>75</v>
      </c>
      <c r="D11" s="22" t="s">
        <v>78</v>
      </c>
      <c r="E11" s="23">
        <f>'Horse Flat (Backhaul)'!B7</f>
        <v>103200</v>
      </c>
    </row>
    <row r="12" spans="1:5" x14ac:dyDescent="0.25">
      <c r="A12" s="21" t="s">
        <v>49</v>
      </c>
      <c r="B12" s="22" t="s">
        <v>75</v>
      </c>
      <c r="C12" s="22" t="s">
        <v>75</v>
      </c>
      <c r="D12" s="22" t="s">
        <v>78</v>
      </c>
      <c r="E12" s="23">
        <f>'Indian Canyon (Infrastructure)'!B17</f>
        <v>282300.84999999998</v>
      </c>
    </row>
    <row r="13" spans="1:5" x14ac:dyDescent="0.25">
      <c r="A13" s="21" t="s">
        <v>50</v>
      </c>
      <c r="B13" s="22" t="s">
        <v>75</v>
      </c>
      <c r="C13" s="22" t="s">
        <v>75</v>
      </c>
      <c r="D13" s="22" t="s">
        <v>78</v>
      </c>
      <c r="E13" s="23">
        <f>'Indian Canyon (Backhaul)'!B7</f>
        <v>57200</v>
      </c>
    </row>
    <row r="14" spans="1:5" x14ac:dyDescent="0.25">
      <c r="A14" s="21" t="s">
        <v>51</v>
      </c>
      <c r="B14" s="22" t="s">
        <v>75</v>
      </c>
      <c r="C14" s="22" t="s">
        <v>75</v>
      </c>
      <c r="D14" s="22" t="s">
        <v>78</v>
      </c>
      <c r="E14" s="23">
        <f>'Mountain Home (Infrastructure)'!B17</f>
        <v>282300.84999999998</v>
      </c>
    </row>
    <row r="15" spans="1:5" x14ac:dyDescent="0.25">
      <c r="A15" s="21" t="s">
        <v>52</v>
      </c>
      <c r="B15" s="22" t="s">
        <v>75</v>
      </c>
      <c r="C15" s="22" t="s">
        <v>75</v>
      </c>
      <c r="D15" s="22" t="s">
        <v>78</v>
      </c>
      <c r="E15" s="23">
        <f>'Mountain Home (Backhaul)'!B7</f>
        <v>57200</v>
      </c>
    </row>
    <row r="16" spans="1:5" x14ac:dyDescent="0.25">
      <c r="A16" s="21" t="s">
        <v>53</v>
      </c>
      <c r="B16" s="22" t="s">
        <v>75</v>
      </c>
      <c r="C16" s="22" t="s">
        <v>75</v>
      </c>
      <c r="D16" s="22" t="s">
        <v>78</v>
      </c>
      <c r="E16" s="23">
        <f>'Muley Point (Infrastructure)'!B17</f>
        <v>282300.84999999998</v>
      </c>
    </row>
    <row r="17" spans="1:5" x14ac:dyDescent="0.25">
      <c r="A17" s="21" t="s">
        <v>54</v>
      </c>
      <c r="B17" s="22" t="s">
        <v>75</v>
      </c>
      <c r="C17" s="22" t="s">
        <v>75</v>
      </c>
      <c r="D17" s="22" t="s">
        <v>78</v>
      </c>
      <c r="E17" s="23">
        <f>'Muley Point (Backhaul)'!B7</f>
        <v>103200</v>
      </c>
    </row>
    <row r="18" spans="1:5" x14ac:dyDescent="0.25">
      <c r="A18" s="21" t="s">
        <v>56</v>
      </c>
      <c r="B18" s="22" t="s">
        <v>75</v>
      </c>
      <c r="C18" s="22" t="s">
        <v>75</v>
      </c>
      <c r="D18" s="22" t="s">
        <v>78</v>
      </c>
      <c r="E18" s="23">
        <f>'Raft River N. (Infrastructure)'!B17</f>
        <v>282300.84999999998</v>
      </c>
    </row>
    <row r="19" spans="1:5" x14ac:dyDescent="0.25">
      <c r="A19" s="21" t="s">
        <v>55</v>
      </c>
      <c r="B19" s="22" t="s">
        <v>75</v>
      </c>
      <c r="C19" s="22" t="s">
        <v>75</v>
      </c>
      <c r="D19" s="22" t="s">
        <v>78</v>
      </c>
      <c r="E19" s="23">
        <f>'Raft River N. (Backhaul)'!B7</f>
        <v>93799</v>
      </c>
    </row>
    <row r="20" spans="1:5" x14ac:dyDescent="0.25">
      <c r="A20" s="21" t="s">
        <v>57</v>
      </c>
      <c r="B20" s="22" t="s">
        <v>75</v>
      </c>
      <c r="C20" s="22" t="s">
        <v>75</v>
      </c>
      <c r="D20" s="22" t="s">
        <v>78</v>
      </c>
      <c r="E20" s="23">
        <f>'Rudd''s Roost (Infrastructure)'!B17</f>
        <v>180412.9</v>
      </c>
    </row>
    <row r="21" spans="1:5" x14ac:dyDescent="0.25">
      <c r="A21" s="21" t="s">
        <v>58</v>
      </c>
      <c r="B21" s="22" t="s">
        <v>75</v>
      </c>
      <c r="C21" s="22" t="s">
        <v>75</v>
      </c>
      <c r="D21" s="22" t="s">
        <v>78</v>
      </c>
      <c r="E21" s="23">
        <f>'Rudd''s Roost (Backhaul)'!B7</f>
        <v>57200</v>
      </c>
    </row>
    <row r="22" spans="1:5" x14ac:dyDescent="0.25">
      <c r="A22" s="21" t="s">
        <v>59</v>
      </c>
      <c r="B22" s="22" t="s">
        <v>75</v>
      </c>
      <c r="C22" s="22" t="s">
        <v>75</v>
      </c>
      <c r="D22" s="22" t="s">
        <v>78</v>
      </c>
      <c r="E22" s="23">
        <f>'Salina Canyon (Infrastructure)'!B17</f>
        <v>282300.84999999998</v>
      </c>
    </row>
    <row r="23" spans="1:5" x14ac:dyDescent="0.25">
      <c r="A23" s="21" t="s">
        <v>60</v>
      </c>
      <c r="B23" s="22" t="s">
        <v>75</v>
      </c>
      <c r="C23" s="22" t="s">
        <v>75</v>
      </c>
      <c r="D23" s="22" t="s">
        <v>78</v>
      </c>
      <c r="E23" s="23">
        <f>'Salina Canyon (Backhaul)'!B7</f>
        <v>57200</v>
      </c>
    </row>
    <row r="24" spans="1:5" x14ac:dyDescent="0.25">
      <c r="A24" s="21" t="s">
        <v>61</v>
      </c>
      <c r="B24" s="22" t="s">
        <v>75</v>
      </c>
      <c r="C24" s="22" t="s">
        <v>75</v>
      </c>
      <c r="D24" s="22" t="s">
        <v>78</v>
      </c>
      <c r="E24" s="23">
        <f>'South Moab (Infrastructure)'!B17</f>
        <v>234220.65</v>
      </c>
    </row>
    <row r="25" spans="1:5" x14ac:dyDescent="0.25">
      <c r="A25" s="21" t="s">
        <v>62</v>
      </c>
      <c r="B25" s="24">
        <f>'South Moab (Backhaul)'!F5</f>
        <v>142207.52453036729</v>
      </c>
      <c r="C25" s="24">
        <f>'South Moab (Backhaul)'!B13</f>
        <v>81516.473252166383</v>
      </c>
      <c r="D25" s="22" t="s">
        <v>78</v>
      </c>
      <c r="E25" s="23">
        <f>'South Moab (Backhaul)'!B7</f>
        <v>57200</v>
      </c>
    </row>
    <row r="26" spans="1:5" x14ac:dyDescent="0.25">
      <c r="A26" s="21" t="s">
        <v>63</v>
      </c>
      <c r="B26" s="22" t="s">
        <v>75</v>
      </c>
      <c r="C26" s="22" t="s">
        <v>75</v>
      </c>
      <c r="D26" s="22" t="s">
        <v>78</v>
      </c>
      <c r="E26" s="24" t="s">
        <v>81</v>
      </c>
    </row>
    <row r="27" spans="1:5" x14ac:dyDescent="0.25">
      <c r="A27" s="21" t="s">
        <v>64</v>
      </c>
      <c r="B27" s="22" t="s">
        <v>75</v>
      </c>
      <c r="C27" s="22" t="s">
        <v>75</v>
      </c>
      <c r="D27" s="22" t="s">
        <v>78</v>
      </c>
      <c r="E27" s="24" t="s">
        <v>81</v>
      </c>
    </row>
    <row r="28" spans="1:5" x14ac:dyDescent="0.25">
      <c r="A28" s="21" t="s">
        <v>65</v>
      </c>
      <c r="B28" s="22" t="s">
        <v>75</v>
      </c>
      <c r="C28" s="22" t="s">
        <v>75</v>
      </c>
      <c r="D28" s="22" t="s">
        <v>78</v>
      </c>
      <c r="E28" s="23">
        <f>'Top of Rocks (Infrastructure)'!B17</f>
        <v>154084</v>
      </c>
    </row>
    <row r="29" spans="1:5" x14ac:dyDescent="0.25">
      <c r="A29" s="21" t="s">
        <v>66</v>
      </c>
      <c r="B29" s="22" t="s">
        <v>75</v>
      </c>
      <c r="C29" s="22" t="s">
        <v>75</v>
      </c>
      <c r="D29" s="22" t="s">
        <v>78</v>
      </c>
      <c r="E29" s="23">
        <f>'Top of Rocks (Backhaul)'!B7</f>
        <v>103200</v>
      </c>
    </row>
    <row r="30" spans="1:5" x14ac:dyDescent="0.25">
      <c r="A30" s="21" t="s">
        <v>68</v>
      </c>
      <c r="B30" s="22" t="s">
        <v>75</v>
      </c>
      <c r="C30" s="22" t="s">
        <v>75</v>
      </c>
      <c r="D30" s="22" t="s">
        <v>78</v>
      </c>
      <c r="E30" s="23">
        <f>'Triangle (Infrastructure)'!B17</f>
        <v>30130</v>
      </c>
    </row>
    <row r="31" spans="1:5" x14ac:dyDescent="0.25">
      <c r="A31" s="21" t="s">
        <v>67</v>
      </c>
      <c r="B31" s="22" t="s">
        <v>75</v>
      </c>
      <c r="C31" s="22" t="s">
        <v>75</v>
      </c>
      <c r="D31" s="22" t="s">
        <v>78</v>
      </c>
      <c r="E31" s="23">
        <f>'Triangle (Backhaul)'!B7</f>
        <v>57200</v>
      </c>
    </row>
    <row r="32" spans="1:5" x14ac:dyDescent="0.25">
      <c r="A32" s="21" t="s">
        <v>69</v>
      </c>
      <c r="B32" s="22" t="s">
        <v>75</v>
      </c>
      <c r="C32" s="22" t="s">
        <v>75</v>
      </c>
      <c r="D32" s="22" t="s">
        <v>78</v>
      </c>
      <c r="E32" s="23">
        <f>'Trout Creek (Infrastructure)'!B17</f>
        <v>265944.25</v>
      </c>
    </row>
    <row r="33" spans="1:6" x14ac:dyDescent="0.25">
      <c r="A33" s="21" t="s">
        <v>70</v>
      </c>
      <c r="B33" s="22" t="s">
        <v>75</v>
      </c>
      <c r="C33" s="22" t="s">
        <v>75</v>
      </c>
      <c r="D33" s="22" t="s">
        <v>78</v>
      </c>
      <c r="E33" s="23">
        <f>'Trout Creek (Backhaul)'!B7</f>
        <v>57200</v>
      </c>
    </row>
    <row r="34" spans="1:6" x14ac:dyDescent="0.25">
      <c r="A34" s="21" t="s">
        <v>71</v>
      </c>
      <c r="B34" s="22" t="s">
        <v>75</v>
      </c>
      <c r="C34" s="22" t="s">
        <v>75</v>
      </c>
      <c r="D34" s="22" t="s">
        <v>78</v>
      </c>
      <c r="E34" s="23">
        <f>'Wahweap (Infrastructure)'!B17</f>
        <v>61406.3</v>
      </c>
    </row>
    <row r="35" spans="1:6" x14ac:dyDescent="0.25">
      <c r="A35" s="21" t="s">
        <v>72</v>
      </c>
      <c r="B35" s="24">
        <f>'Blackhawk (Infrastructure)'!F22</f>
        <v>293666.33000643761</v>
      </c>
      <c r="C35" s="24">
        <f>'Blackhawk (Infrastructure)'!B22</f>
        <v>293577.86922018079</v>
      </c>
      <c r="D35" s="22" t="s">
        <v>79</v>
      </c>
      <c r="E35" s="23">
        <f>'Blackhawk (Infrastructure)'!B26</f>
        <v>280714.15000000002</v>
      </c>
      <c r="F35" t="s">
        <v>82</v>
      </c>
    </row>
    <row r="36" spans="1:6" x14ac:dyDescent="0.25">
      <c r="A36" s="21" t="s">
        <v>73</v>
      </c>
      <c r="B36" s="24">
        <f>'Blackhawk (Backhaul)'!F5</f>
        <v>99407.524530367271</v>
      </c>
      <c r="C36" s="24">
        <f>'Blackhawk (Backhaul)'!B13</f>
        <v>81516.473252166383</v>
      </c>
      <c r="D36" s="22" t="s">
        <v>79</v>
      </c>
      <c r="E36" s="23">
        <f>'Blackhawk (Backhaul)'!B7</f>
        <v>57200</v>
      </c>
      <c r="F36" t="s">
        <v>82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workbookViewId="0">
      <selection activeCell="A14" sqref="A14:B17"/>
    </sheetView>
  </sheetViews>
  <sheetFormatPr defaultColWidth="11" defaultRowHeight="15.75" x14ac:dyDescent="0.25"/>
  <cols>
    <col min="1" max="1" width="42.5" style="4" bestFit="1" customWidth="1"/>
    <col min="2" max="2" width="12.875" bestFit="1" customWidth="1"/>
  </cols>
  <sheetData>
    <row r="1" spans="1:2" x14ac:dyDescent="0.25">
      <c r="A1" s="1" t="s">
        <v>6</v>
      </c>
      <c r="B1" s="1" t="s">
        <v>3</v>
      </c>
    </row>
    <row r="2" spans="1:2" ht="31.5" x14ac:dyDescent="0.25">
      <c r="A2" s="2" t="s">
        <v>17</v>
      </c>
      <c r="B2" s="3">
        <v>59660</v>
      </c>
    </row>
    <row r="3" spans="1:2" x14ac:dyDescent="0.25">
      <c r="A3" s="4" t="s">
        <v>0</v>
      </c>
      <c r="B3" s="3">
        <v>16315</v>
      </c>
    </row>
    <row r="4" spans="1:2" x14ac:dyDescent="0.25">
      <c r="A4" s="4" t="s">
        <v>1</v>
      </c>
      <c r="B4" s="3">
        <f>13800+2900+1190</f>
        <v>17890</v>
      </c>
    </row>
    <row r="5" spans="1:2" x14ac:dyDescent="0.25">
      <c r="A5" s="4" t="s">
        <v>4</v>
      </c>
      <c r="B5" s="3">
        <f>(1580/2)+2015</f>
        <v>2805</v>
      </c>
    </row>
    <row r="6" spans="1:2" x14ac:dyDescent="0.25">
      <c r="A6" s="4" t="s">
        <v>2</v>
      </c>
      <c r="B6" s="3">
        <v>50000</v>
      </c>
    </row>
    <row r="7" spans="1:2" x14ac:dyDescent="0.25">
      <c r="A7" s="4" t="s">
        <v>5</v>
      </c>
      <c r="B7" s="3">
        <v>2100</v>
      </c>
    </row>
    <row r="8" spans="1:2" x14ac:dyDescent="0.25">
      <c r="A8" s="4" t="s">
        <v>8</v>
      </c>
      <c r="B8" s="3">
        <v>9950</v>
      </c>
    </row>
    <row r="9" spans="1:2" x14ac:dyDescent="0.25">
      <c r="A9" s="4" t="s">
        <v>7</v>
      </c>
      <c r="B9" s="3">
        <f>3800</f>
        <v>3800</v>
      </c>
    </row>
    <row r="10" spans="1:2" x14ac:dyDescent="0.25">
      <c r="A10" s="4" t="s">
        <v>24</v>
      </c>
      <c r="B10" s="3">
        <v>0</v>
      </c>
    </row>
    <row r="11" spans="1:2" x14ac:dyDescent="0.25">
      <c r="A11" s="4" t="s">
        <v>16</v>
      </c>
      <c r="B11" s="3">
        <v>0</v>
      </c>
    </row>
    <row r="12" spans="1:2" x14ac:dyDescent="0.25">
      <c r="A12" s="4" t="s">
        <v>14</v>
      </c>
      <c r="B12" s="3">
        <f>15716+9522</f>
        <v>25238</v>
      </c>
    </row>
    <row r="13" spans="1:2" x14ac:dyDescent="0.25">
      <c r="A13" s="4" t="s">
        <v>15</v>
      </c>
      <c r="B13" s="3">
        <v>20028</v>
      </c>
    </row>
    <row r="14" spans="1:2" x14ac:dyDescent="0.25">
      <c r="A14" s="4" t="s">
        <v>13</v>
      </c>
      <c r="B14" s="3">
        <f>(B2+B4+B5+B7+B8+B9+B12+B13)*0.35</f>
        <v>49514.85</v>
      </c>
    </row>
    <row r="15" spans="1:2" x14ac:dyDescent="0.25">
      <c r="A15" s="10" t="s">
        <v>34</v>
      </c>
      <c r="B15" s="11">
        <f>SUM(B2:B14)</f>
        <v>257300.85</v>
      </c>
    </row>
    <row r="16" spans="1:2" x14ac:dyDescent="0.25">
      <c r="A16" s="4" t="s">
        <v>35</v>
      </c>
      <c r="B16" s="3">
        <v>25000</v>
      </c>
    </row>
    <row r="17" spans="1:2" ht="16.5" thickBot="1" x14ac:dyDescent="0.3">
      <c r="A17" s="13" t="s">
        <v>36</v>
      </c>
      <c r="B17" s="5">
        <f>B15+B16</f>
        <v>282300.84999999998</v>
      </c>
    </row>
    <row r="18" spans="1:2" ht="16.5" thickTop="1" x14ac:dyDescent="0.25"/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7" sqref="B7"/>
    </sheetView>
  </sheetViews>
  <sheetFormatPr defaultColWidth="11" defaultRowHeight="15.75" x14ac:dyDescent="0.25"/>
  <cols>
    <col min="1" max="1" width="16.875" bestFit="1" customWidth="1"/>
    <col min="2" max="2" width="12.875" bestFit="1" customWidth="1"/>
  </cols>
  <sheetData>
    <row r="1" spans="1:2" x14ac:dyDescent="0.25">
      <c r="A1" s="1" t="s">
        <v>6</v>
      </c>
      <c r="B1" s="1" t="s">
        <v>3</v>
      </c>
    </row>
    <row r="2" spans="1:2" x14ac:dyDescent="0.25">
      <c r="A2" s="2" t="s">
        <v>9</v>
      </c>
      <c r="B2" s="3">
        <v>5000</v>
      </c>
    </row>
    <row r="3" spans="1:2" x14ac:dyDescent="0.25">
      <c r="A3" s="4" t="s">
        <v>10</v>
      </c>
      <c r="B3" s="3">
        <v>88000</v>
      </c>
    </row>
    <row r="4" spans="1:2" x14ac:dyDescent="0.25">
      <c r="A4" s="4" t="s">
        <v>11</v>
      </c>
      <c r="B4" s="3">
        <v>0</v>
      </c>
    </row>
    <row r="5" spans="1:2" x14ac:dyDescent="0.25">
      <c r="A5" s="4" t="s">
        <v>18</v>
      </c>
      <c r="B5" s="3">
        <v>7200</v>
      </c>
    </row>
    <row r="6" spans="1:2" x14ac:dyDescent="0.25">
      <c r="A6" s="4" t="s">
        <v>12</v>
      </c>
      <c r="B6" s="3">
        <v>3000</v>
      </c>
    </row>
    <row r="7" spans="1:2" ht="16.5" thickBot="1" x14ac:dyDescent="0.3">
      <c r="A7" s="4"/>
      <c r="B7" s="5">
        <f>SUM(B2:B6)</f>
        <v>103200</v>
      </c>
    </row>
    <row r="8" spans="1:2" ht="16.5" thickTop="1" x14ac:dyDescent="0.25"/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workbookViewId="0">
      <selection activeCell="A14" sqref="A14:B17"/>
    </sheetView>
  </sheetViews>
  <sheetFormatPr defaultColWidth="11" defaultRowHeight="15.75" x14ac:dyDescent="0.25"/>
  <cols>
    <col min="1" max="1" width="42.5" style="4" bestFit="1" customWidth="1"/>
    <col min="2" max="2" width="12.875" bestFit="1" customWidth="1"/>
  </cols>
  <sheetData>
    <row r="1" spans="1:2" x14ac:dyDescent="0.25">
      <c r="A1" s="1" t="s">
        <v>6</v>
      </c>
      <c r="B1" s="1" t="s">
        <v>3</v>
      </c>
    </row>
    <row r="2" spans="1:2" ht="31.5" x14ac:dyDescent="0.25">
      <c r="A2" s="2" t="s">
        <v>17</v>
      </c>
      <c r="B2" s="3">
        <v>59660</v>
      </c>
    </row>
    <row r="3" spans="1:2" x14ac:dyDescent="0.25">
      <c r="A3" s="4" t="s">
        <v>0</v>
      </c>
      <c r="B3" s="3">
        <v>16315</v>
      </c>
    </row>
    <row r="4" spans="1:2" x14ac:dyDescent="0.25">
      <c r="A4" s="4" t="s">
        <v>1</v>
      </c>
      <c r="B4" s="3">
        <f>13800+2900+1190</f>
        <v>17890</v>
      </c>
    </row>
    <row r="5" spans="1:2" x14ac:dyDescent="0.25">
      <c r="A5" s="4" t="s">
        <v>4</v>
      </c>
      <c r="B5" s="3">
        <f>(1580/2)+2015</f>
        <v>2805</v>
      </c>
    </row>
    <row r="6" spans="1:2" x14ac:dyDescent="0.25">
      <c r="A6" s="4" t="s">
        <v>2</v>
      </c>
      <c r="B6" s="3">
        <v>50000</v>
      </c>
    </row>
    <row r="7" spans="1:2" x14ac:dyDescent="0.25">
      <c r="A7" s="4" t="s">
        <v>5</v>
      </c>
      <c r="B7" s="3">
        <v>2100</v>
      </c>
    </row>
    <row r="8" spans="1:2" x14ac:dyDescent="0.25">
      <c r="A8" s="4" t="s">
        <v>8</v>
      </c>
      <c r="B8" s="3">
        <v>9950</v>
      </c>
    </row>
    <row r="9" spans="1:2" x14ac:dyDescent="0.25">
      <c r="A9" s="4" t="s">
        <v>7</v>
      </c>
      <c r="B9" s="3">
        <f>3800</f>
        <v>3800</v>
      </c>
    </row>
    <row r="10" spans="1:2" x14ac:dyDescent="0.25">
      <c r="A10" s="4" t="s">
        <v>24</v>
      </c>
      <c r="B10" s="3">
        <v>0</v>
      </c>
    </row>
    <row r="11" spans="1:2" x14ac:dyDescent="0.25">
      <c r="A11" s="4" t="s">
        <v>16</v>
      </c>
      <c r="B11" s="3">
        <v>0</v>
      </c>
    </row>
    <row r="12" spans="1:2" x14ac:dyDescent="0.25">
      <c r="A12" s="4" t="s">
        <v>14</v>
      </c>
      <c r="B12" s="3">
        <f>15716+9522</f>
        <v>25238</v>
      </c>
    </row>
    <row r="13" spans="1:2" x14ac:dyDescent="0.25">
      <c r="A13" s="4" t="s">
        <v>15</v>
      </c>
      <c r="B13" s="3">
        <v>20028</v>
      </c>
    </row>
    <row r="14" spans="1:2" x14ac:dyDescent="0.25">
      <c r="A14" s="4" t="s">
        <v>13</v>
      </c>
      <c r="B14" s="3">
        <f>(B2+B4+B5+B7+B8+B9+B12+B13)*0.35</f>
        <v>49514.85</v>
      </c>
    </row>
    <row r="15" spans="1:2" x14ac:dyDescent="0.25">
      <c r="A15" s="10" t="s">
        <v>34</v>
      </c>
      <c r="B15" s="11">
        <f>SUM(B2:B14)</f>
        <v>257300.85</v>
      </c>
    </row>
    <row r="16" spans="1:2" x14ac:dyDescent="0.25">
      <c r="A16" s="4" t="s">
        <v>35</v>
      </c>
      <c r="B16" s="3">
        <v>25000</v>
      </c>
    </row>
    <row r="17" spans="1:2" ht="16.5" thickBot="1" x14ac:dyDescent="0.3">
      <c r="A17" s="13" t="s">
        <v>36</v>
      </c>
      <c r="B17" s="5">
        <f>B15+B16</f>
        <v>282300.84999999998</v>
      </c>
    </row>
    <row r="18" spans="1:2" ht="16.5" thickTop="1" x14ac:dyDescent="0.25"/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7" sqref="B7"/>
    </sheetView>
  </sheetViews>
  <sheetFormatPr defaultColWidth="11" defaultRowHeight="15.75" x14ac:dyDescent="0.25"/>
  <cols>
    <col min="1" max="1" width="16.875" bestFit="1" customWidth="1"/>
    <col min="2" max="2" width="11.5" bestFit="1" customWidth="1"/>
  </cols>
  <sheetData>
    <row r="1" spans="1:2" x14ac:dyDescent="0.25">
      <c r="A1" s="1" t="s">
        <v>6</v>
      </c>
      <c r="B1" s="1" t="s">
        <v>3</v>
      </c>
    </row>
    <row r="2" spans="1:2" x14ac:dyDescent="0.25">
      <c r="A2" s="2" t="s">
        <v>9</v>
      </c>
      <c r="B2" s="3">
        <v>2500</v>
      </c>
    </row>
    <row r="3" spans="1:2" x14ac:dyDescent="0.25">
      <c r="A3" s="4" t="s">
        <v>10</v>
      </c>
      <c r="B3" s="3">
        <v>44500</v>
      </c>
    </row>
    <row r="4" spans="1:2" x14ac:dyDescent="0.25">
      <c r="A4" s="4" t="s">
        <v>11</v>
      </c>
      <c r="B4" s="3">
        <v>0</v>
      </c>
    </row>
    <row r="5" spans="1:2" x14ac:dyDescent="0.25">
      <c r="A5" s="4" t="s">
        <v>18</v>
      </c>
      <c r="B5" s="3">
        <v>7200</v>
      </c>
    </row>
    <row r="6" spans="1:2" x14ac:dyDescent="0.25">
      <c r="A6" s="4" t="s">
        <v>12</v>
      </c>
      <c r="B6" s="3">
        <v>3000</v>
      </c>
    </row>
    <row r="7" spans="1:2" ht="16.5" thickBot="1" x14ac:dyDescent="0.3">
      <c r="A7" s="4"/>
      <c r="B7" s="5">
        <f>SUM(B2:B6)</f>
        <v>57200</v>
      </c>
    </row>
    <row r="8" spans="1:2" ht="16.5" thickTop="1" x14ac:dyDescent="0.25"/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workbookViewId="0">
      <selection activeCell="A14" sqref="A14:B17"/>
    </sheetView>
  </sheetViews>
  <sheetFormatPr defaultColWidth="11" defaultRowHeight="15.75" x14ac:dyDescent="0.25"/>
  <cols>
    <col min="1" max="1" width="42.5" style="4" bestFit="1" customWidth="1"/>
    <col min="2" max="2" width="12.875" bestFit="1" customWidth="1"/>
  </cols>
  <sheetData>
    <row r="1" spans="1:2" x14ac:dyDescent="0.25">
      <c r="A1" s="1" t="s">
        <v>6</v>
      </c>
      <c r="B1" s="1" t="s">
        <v>3</v>
      </c>
    </row>
    <row r="2" spans="1:2" ht="31.5" x14ac:dyDescent="0.25">
      <c r="A2" s="2" t="s">
        <v>17</v>
      </c>
      <c r="B2" s="3">
        <v>59660</v>
      </c>
    </row>
    <row r="3" spans="1:2" x14ac:dyDescent="0.25">
      <c r="A3" s="4" t="s">
        <v>0</v>
      </c>
      <c r="B3" s="3">
        <v>16315</v>
      </c>
    </row>
    <row r="4" spans="1:2" x14ac:dyDescent="0.25">
      <c r="A4" s="4" t="s">
        <v>1</v>
      </c>
      <c r="B4" s="3">
        <f>13800+2900+1190</f>
        <v>17890</v>
      </c>
    </row>
    <row r="5" spans="1:2" x14ac:dyDescent="0.25">
      <c r="A5" s="4" t="s">
        <v>4</v>
      </c>
      <c r="B5" s="3">
        <f>(1580/2)+2015</f>
        <v>2805</v>
      </c>
    </row>
    <row r="6" spans="1:2" x14ac:dyDescent="0.25">
      <c r="A6" s="4" t="s">
        <v>2</v>
      </c>
      <c r="B6" s="3">
        <v>50000</v>
      </c>
    </row>
    <row r="7" spans="1:2" x14ac:dyDescent="0.25">
      <c r="A7" s="4" t="s">
        <v>5</v>
      </c>
      <c r="B7" s="3">
        <v>2100</v>
      </c>
    </row>
    <row r="8" spans="1:2" x14ac:dyDescent="0.25">
      <c r="A8" s="4" t="s">
        <v>8</v>
      </c>
      <c r="B8" s="3">
        <v>9950</v>
      </c>
    </row>
    <row r="9" spans="1:2" x14ac:dyDescent="0.25">
      <c r="A9" s="4" t="s">
        <v>7</v>
      </c>
      <c r="B9" s="3">
        <f>3800</f>
        <v>3800</v>
      </c>
    </row>
    <row r="10" spans="1:2" x14ac:dyDescent="0.25">
      <c r="A10" s="4" t="s">
        <v>24</v>
      </c>
      <c r="B10" s="3">
        <v>0</v>
      </c>
    </row>
    <row r="11" spans="1:2" x14ac:dyDescent="0.25">
      <c r="A11" s="4" t="s">
        <v>16</v>
      </c>
      <c r="B11" s="3">
        <v>0</v>
      </c>
    </row>
    <row r="12" spans="1:2" x14ac:dyDescent="0.25">
      <c r="A12" s="4" t="s">
        <v>14</v>
      </c>
      <c r="B12" s="3">
        <f>15716+9522</f>
        <v>25238</v>
      </c>
    </row>
    <row r="13" spans="1:2" x14ac:dyDescent="0.25">
      <c r="A13" s="4" t="s">
        <v>15</v>
      </c>
      <c r="B13" s="3">
        <v>20028</v>
      </c>
    </row>
    <row r="14" spans="1:2" x14ac:dyDescent="0.25">
      <c r="A14" s="4" t="s">
        <v>13</v>
      </c>
      <c r="B14" s="3">
        <f>(B2+B4+B5+B7+B8+B9+B12+B13)*0.35</f>
        <v>49514.85</v>
      </c>
    </row>
    <row r="15" spans="1:2" x14ac:dyDescent="0.25">
      <c r="A15" s="10" t="s">
        <v>34</v>
      </c>
      <c r="B15" s="11">
        <f>SUM(B2:B14)</f>
        <v>257300.85</v>
      </c>
    </row>
    <row r="16" spans="1:2" x14ac:dyDescent="0.25">
      <c r="A16" s="4" t="s">
        <v>35</v>
      </c>
      <c r="B16" s="3">
        <v>25000</v>
      </c>
    </row>
    <row r="17" spans="1:2" ht="16.5" thickBot="1" x14ac:dyDescent="0.3">
      <c r="A17" s="13" t="s">
        <v>36</v>
      </c>
      <c r="B17" s="5">
        <f>B15+B16</f>
        <v>282300.84999999998</v>
      </c>
    </row>
    <row r="18" spans="1:2" ht="16.5" thickTop="1" x14ac:dyDescent="0.25"/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7" sqref="B7"/>
    </sheetView>
  </sheetViews>
  <sheetFormatPr defaultColWidth="11" defaultRowHeight="15.75" x14ac:dyDescent="0.25"/>
  <cols>
    <col min="1" max="1" width="16.875" bestFit="1" customWidth="1"/>
    <col min="2" max="2" width="12.875" bestFit="1" customWidth="1"/>
  </cols>
  <sheetData>
    <row r="1" spans="1:2" x14ac:dyDescent="0.25">
      <c r="A1" s="1" t="s">
        <v>6</v>
      </c>
      <c r="B1" s="1" t="s">
        <v>3</v>
      </c>
    </row>
    <row r="2" spans="1:2" x14ac:dyDescent="0.25">
      <c r="A2" s="2" t="s">
        <v>9</v>
      </c>
      <c r="B2" s="3">
        <v>2500</v>
      </c>
    </row>
    <row r="3" spans="1:2" x14ac:dyDescent="0.25">
      <c r="A3" s="4" t="s">
        <v>10</v>
      </c>
      <c r="B3" s="3">
        <v>44500</v>
      </c>
    </row>
    <row r="4" spans="1:2" x14ac:dyDescent="0.25">
      <c r="A4" s="4" t="s">
        <v>11</v>
      </c>
      <c r="B4" s="3">
        <v>0</v>
      </c>
    </row>
    <row r="5" spans="1:2" x14ac:dyDescent="0.25">
      <c r="A5" s="4" t="s">
        <v>18</v>
      </c>
      <c r="B5" s="3">
        <v>7200</v>
      </c>
    </row>
    <row r="6" spans="1:2" x14ac:dyDescent="0.25">
      <c r="A6" s="4" t="s">
        <v>12</v>
      </c>
      <c r="B6" s="3">
        <v>3000</v>
      </c>
    </row>
    <row r="7" spans="1:2" ht="16.5" thickBot="1" x14ac:dyDescent="0.3">
      <c r="A7" s="4"/>
      <c r="B7" s="5">
        <f>SUM(B2:B6)</f>
        <v>57200</v>
      </c>
    </row>
    <row r="8" spans="1:2" ht="16.5" thickTop="1" x14ac:dyDescent="0.25"/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workbookViewId="0">
      <selection activeCell="A14" sqref="A14:B17"/>
    </sheetView>
  </sheetViews>
  <sheetFormatPr defaultColWidth="11" defaultRowHeight="15.75" x14ac:dyDescent="0.25"/>
  <cols>
    <col min="1" max="1" width="42.5" style="4" bestFit="1" customWidth="1"/>
    <col min="2" max="2" width="12.875" bestFit="1" customWidth="1"/>
  </cols>
  <sheetData>
    <row r="1" spans="1:2" x14ac:dyDescent="0.25">
      <c r="A1" s="1" t="s">
        <v>6</v>
      </c>
      <c r="B1" s="1" t="s">
        <v>3</v>
      </c>
    </row>
    <row r="2" spans="1:2" ht="31.5" x14ac:dyDescent="0.25">
      <c r="A2" s="2" t="s">
        <v>17</v>
      </c>
      <c r="B2" s="3">
        <v>59660</v>
      </c>
    </row>
    <row r="3" spans="1:2" x14ac:dyDescent="0.25">
      <c r="A3" s="4" t="s">
        <v>0</v>
      </c>
      <c r="B3" s="3">
        <v>16315</v>
      </c>
    </row>
    <row r="4" spans="1:2" x14ac:dyDescent="0.25">
      <c r="A4" s="4" t="s">
        <v>1</v>
      </c>
      <c r="B4" s="3">
        <f>13800+2900+1190</f>
        <v>17890</v>
      </c>
    </row>
    <row r="5" spans="1:2" x14ac:dyDescent="0.25">
      <c r="A5" s="4" t="s">
        <v>4</v>
      </c>
      <c r="B5" s="3">
        <f>(1580/2)+2015</f>
        <v>2805</v>
      </c>
    </row>
    <row r="6" spans="1:2" x14ac:dyDescent="0.25">
      <c r="A6" s="4" t="s">
        <v>2</v>
      </c>
      <c r="B6" s="3">
        <v>50000</v>
      </c>
    </row>
    <row r="7" spans="1:2" x14ac:dyDescent="0.25">
      <c r="A7" s="4" t="s">
        <v>5</v>
      </c>
      <c r="B7" s="3">
        <v>2100</v>
      </c>
    </row>
    <row r="8" spans="1:2" x14ac:dyDescent="0.25">
      <c r="A8" s="4" t="s">
        <v>8</v>
      </c>
      <c r="B8" s="3">
        <v>9950</v>
      </c>
    </row>
    <row r="9" spans="1:2" x14ac:dyDescent="0.25">
      <c r="A9" s="4" t="s">
        <v>7</v>
      </c>
      <c r="B9" s="3">
        <f>3800</f>
        <v>3800</v>
      </c>
    </row>
    <row r="10" spans="1:2" x14ac:dyDescent="0.25">
      <c r="A10" s="4" t="s">
        <v>24</v>
      </c>
      <c r="B10" s="3">
        <v>0</v>
      </c>
    </row>
    <row r="11" spans="1:2" x14ac:dyDescent="0.25">
      <c r="A11" s="4" t="s">
        <v>16</v>
      </c>
      <c r="B11" s="3">
        <v>0</v>
      </c>
    </row>
    <row r="12" spans="1:2" x14ac:dyDescent="0.25">
      <c r="A12" s="4" t="s">
        <v>14</v>
      </c>
      <c r="B12" s="3">
        <f>15716+9522</f>
        <v>25238</v>
      </c>
    </row>
    <row r="13" spans="1:2" x14ac:dyDescent="0.25">
      <c r="A13" s="4" t="s">
        <v>15</v>
      </c>
      <c r="B13" s="3">
        <v>20028</v>
      </c>
    </row>
    <row r="14" spans="1:2" x14ac:dyDescent="0.25">
      <c r="A14" s="4" t="s">
        <v>13</v>
      </c>
      <c r="B14" s="3">
        <f>(B2+B4+B5+B7+B8+B9+B12+B13)*0.35</f>
        <v>49514.85</v>
      </c>
    </row>
    <row r="15" spans="1:2" x14ac:dyDescent="0.25">
      <c r="A15" s="10" t="s">
        <v>34</v>
      </c>
      <c r="B15" s="11">
        <f>SUM(B2:B14)</f>
        <v>257300.85</v>
      </c>
    </row>
    <row r="16" spans="1:2" x14ac:dyDescent="0.25">
      <c r="A16" s="4" t="s">
        <v>35</v>
      </c>
      <c r="B16" s="3">
        <v>25000</v>
      </c>
    </row>
    <row r="17" spans="1:2" ht="16.5" thickBot="1" x14ac:dyDescent="0.3">
      <c r="A17" s="13" t="s">
        <v>36</v>
      </c>
      <c r="B17" s="5">
        <f>B15+B16</f>
        <v>282300.84999999998</v>
      </c>
    </row>
    <row r="18" spans="1:2" ht="16.5" thickTop="1" x14ac:dyDescent="0.25"/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7" sqref="B7"/>
    </sheetView>
  </sheetViews>
  <sheetFormatPr defaultColWidth="11" defaultRowHeight="15.75" x14ac:dyDescent="0.25"/>
  <cols>
    <col min="1" max="1" width="16.875" bestFit="1" customWidth="1"/>
    <col min="2" max="2" width="12.875" bestFit="1" customWidth="1"/>
  </cols>
  <sheetData>
    <row r="1" spans="1:2" x14ac:dyDescent="0.25">
      <c r="A1" s="1" t="s">
        <v>6</v>
      </c>
      <c r="B1" s="1" t="s">
        <v>3</v>
      </c>
    </row>
    <row r="2" spans="1:2" x14ac:dyDescent="0.25">
      <c r="A2" s="2" t="s">
        <v>9</v>
      </c>
      <c r="B2" s="3">
        <v>5000</v>
      </c>
    </row>
    <row r="3" spans="1:2" x14ac:dyDescent="0.25">
      <c r="A3" s="4" t="s">
        <v>10</v>
      </c>
      <c r="B3" s="3">
        <v>88000</v>
      </c>
    </row>
    <row r="4" spans="1:2" x14ac:dyDescent="0.25">
      <c r="A4" s="4" t="s">
        <v>11</v>
      </c>
      <c r="B4" s="3">
        <v>0</v>
      </c>
    </row>
    <row r="5" spans="1:2" x14ac:dyDescent="0.25">
      <c r="A5" s="4" t="s">
        <v>18</v>
      </c>
      <c r="B5" s="3">
        <v>7200</v>
      </c>
    </row>
    <row r="6" spans="1:2" x14ac:dyDescent="0.25">
      <c r="A6" s="4" t="s">
        <v>12</v>
      </c>
      <c r="B6" s="3">
        <v>3000</v>
      </c>
    </row>
    <row r="7" spans="1:2" ht="16.5" thickBot="1" x14ac:dyDescent="0.3">
      <c r="A7" s="4"/>
      <c r="B7" s="5">
        <f>SUM(B2:B6)</f>
        <v>103200</v>
      </c>
    </row>
    <row r="8" spans="1:2" ht="16.5" thickTop="1" x14ac:dyDescent="0.25"/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workbookViewId="0">
      <selection activeCell="A14" sqref="A14:B17"/>
    </sheetView>
  </sheetViews>
  <sheetFormatPr defaultColWidth="11" defaultRowHeight="15.75" x14ac:dyDescent="0.25"/>
  <cols>
    <col min="1" max="1" width="42.5" style="4" bestFit="1" customWidth="1"/>
    <col min="2" max="2" width="12.875" bestFit="1" customWidth="1"/>
  </cols>
  <sheetData>
    <row r="1" spans="1:2" x14ac:dyDescent="0.25">
      <c r="A1" s="1" t="s">
        <v>6</v>
      </c>
      <c r="B1" s="1" t="s">
        <v>3</v>
      </c>
    </row>
    <row r="2" spans="1:2" ht="31.5" x14ac:dyDescent="0.25">
      <c r="A2" s="2" t="s">
        <v>17</v>
      </c>
      <c r="B2" s="3">
        <v>59660</v>
      </c>
    </row>
    <row r="3" spans="1:2" x14ac:dyDescent="0.25">
      <c r="A3" s="4" t="s">
        <v>0</v>
      </c>
      <c r="B3" s="3">
        <v>16315</v>
      </c>
    </row>
    <row r="4" spans="1:2" x14ac:dyDescent="0.25">
      <c r="A4" s="4" t="s">
        <v>1</v>
      </c>
      <c r="B4" s="3">
        <f>13800+2900+1190</f>
        <v>17890</v>
      </c>
    </row>
    <row r="5" spans="1:2" x14ac:dyDescent="0.25">
      <c r="A5" s="4" t="s">
        <v>4</v>
      </c>
      <c r="B5" s="3">
        <f>(1580/2)+2015</f>
        <v>2805</v>
      </c>
    </row>
    <row r="6" spans="1:2" x14ac:dyDescent="0.25">
      <c r="A6" s="4" t="s">
        <v>2</v>
      </c>
      <c r="B6" s="3">
        <v>50000</v>
      </c>
    </row>
    <row r="7" spans="1:2" x14ac:dyDescent="0.25">
      <c r="A7" s="4" t="s">
        <v>5</v>
      </c>
      <c r="B7" s="3">
        <v>2100</v>
      </c>
    </row>
    <row r="8" spans="1:2" x14ac:dyDescent="0.25">
      <c r="A8" s="4" t="s">
        <v>8</v>
      </c>
      <c r="B8" s="3">
        <v>9950</v>
      </c>
    </row>
    <row r="9" spans="1:2" x14ac:dyDescent="0.25">
      <c r="A9" s="4" t="s">
        <v>7</v>
      </c>
      <c r="B9" s="3">
        <f>3800</f>
        <v>3800</v>
      </c>
    </row>
    <row r="10" spans="1:2" x14ac:dyDescent="0.25">
      <c r="A10" s="4" t="s">
        <v>24</v>
      </c>
      <c r="B10" s="3">
        <v>0</v>
      </c>
    </row>
    <row r="11" spans="1:2" x14ac:dyDescent="0.25">
      <c r="A11" s="4" t="s">
        <v>16</v>
      </c>
      <c r="B11" s="3">
        <v>0</v>
      </c>
    </row>
    <row r="12" spans="1:2" x14ac:dyDescent="0.25">
      <c r="A12" s="4" t="s">
        <v>14</v>
      </c>
      <c r="B12" s="3">
        <f>15716+9522</f>
        <v>25238</v>
      </c>
    </row>
    <row r="13" spans="1:2" x14ac:dyDescent="0.25">
      <c r="A13" s="4" t="s">
        <v>15</v>
      </c>
      <c r="B13" s="3">
        <v>20028</v>
      </c>
    </row>
    <row r="14" spans="1:2" x14ac:dyDescent="0.25">
      <c r="A14" s="4" t="s">
        <v>13</v>
      </c>
      <c r="B14" s="3">
        <f>(B2+B4+B5+B7+B8+B9+B12+B13)*0.35</f>
        <v>49514.85</v>
      </c>
    </row>
    <row r="15" spans="1:2" x14ac:dyDescent="0.25">
      <c r="A15" s="10" t="s">
        <v>34</v>
      </c>
      <c r="B15" s="11">
        <f>SUM(B2:B14)</f>
        <v>257300.85</v>
      </c>
    </row>
    <row r="16" spans="1:2" x14ac:dyDescent="0.25">
      <c r="A16" s="4" t="s">
        <v>35</v>
      </c>
      <c r="B16" s="3">
        <v>25000</v>
      </c>
    </row>
    <row r="17" spans="1:2" ht="16.5" thickBot="1" x14ac:dyDescent="0.3">
      <c r="A17" s="13" t="s">
        <v>36</v>
      </c>
      <c r="B17" s="5">
        <f>B15+B16</f>
        <v>282300.84999999998</v>
      </c>
    </row>
    <row r="18" spans="1:2" ht="16.5" thickTop="1" x14ac:dyDescent="0.25"/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7" sqref="B7"/>
    </sheetView>
  </sheetViews>
  <sheetFormatPr defaultColWidth="11" defaultRowHeight="15.75" x14ac:dyDescent="0.25"/>
  <cols>
    <col min="1" max="1" width="16.875" bestFit="1" customWidth="1"/>
    <col min="2" max="2" width="12.875" bestFit="1" customWidth="1"/>
  </cols>
  <sheetData>
    <row r="1" spans="1:2" x14ac:dyDescent="0.25">
      <c r="A1" s="1" t="s">
        <v>6</v>
      </c>
      <c r="B1" s="1" t="s">
        <v>3</v>
      </c>
    </row>
    <row r="2" spans="1:2" x14ac:dyDescent="0.25">
      <c r="A2" s="2" t="s">
        <v>9</v>
      </c>
      <c r="B2" s="3">
        <v>7744</v>
      </c>
    </row>
    <row r="3" spans="1:2" x14ac:dyDescent="0.25">
      <c r="A3" s="4" t="s">
        <v>10</v>
      </c>
      <c r="B3" s="3">
        <v>75855</v>
      </c>
    </row>
    <row r="4" spans="1:2" x14ac:dyDescent="0.25">
      <c r="A4" s="4" t="s">
        <v>11</v>
      </c>
      <c r="B4" s="3">
        <v>0</v>
      </c>
    </row>
    <row r="5" spans="1:2" x14ac:dyDescent="0.25">
      <c r="A5" s="4" t="s">
        <v>18</v>
      </c>
      <c r="B5" s="3">
        <v>7200</v>
      </c>
    </row>
    <row r="6" spans="1:2" x14ac:dyDescent="0.25">
      <c r="A6" s="4" t="s">
        <v>12</v>
      </c>
      <c r="B6" s="3">
        <v>3000</v>
      </c>
    </row>
    <row r="7" spans="1:2" ht="16.5" thickBot="1" x14ac:dyDescent="0.3">
      <c r="A7" s="4"/>
      <c r="B7" s="5">
        <f>SUM(B2:B6)</f>
        <v>93799</v>
      </c>
    </row>
    <row r="8" spans="1:2" ht="16.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zoomScale="170" zoomScaleNormal="170" workbookViewId="0">
      <selection sqref="A1:B17"/>
    </sheetView>
  </sheetViews>
  <sheetFormatPr defaultColWidth="10.875" defaultRowHeight="15.75" x14ac:dyDescent="0.25"/>
  <cols>
    <col min="1" max="1" width="39.5" style="4" customWidth="1"/>
    <col min="2" max="2" width="12.5" style="4" bestFit="1" customWidth="1"/>
    <col min="3" max="16384" width="10.875" style="4"/>
  </cols>
  <sheetData>
    <row r="1" spans="1:2" x14ac:dyDescent="0.25">
      <c r="A1" s="1" t="s">
        <v>6</v>
      </c>
      <c r="B1" s="1" t="s">
        <v>3</v>
      </c>
    </row>
    <row r="2" spans="1:2" ht="30" customHeight="1" x14ac:dyDescent="0.25">
      <c r="A2" s="2" t="s">
        <v>17</v>
      </c>
      <c r="B2" s="3">
        <v>59660</v>
      </c>
    </row>
    <row r="3" spans="1:2" x14ac:dyDescent="0.25">
      <c r="A3" s="4" t="s">
        <v>0</v>
      </c>
      <c r="B3" s="3">
        <v>16315</v>
      </c>
    </row>
    <row r="4" spans="1:2" x14ac:dyDescent="0.25">
      <c r="A4" s="4" t="s">
        <v>1</v>
      </c>
      <c r="B4" s="3">
        <v>17890</v>
      </c>
    </row>
    <row r="5" spans="1:2" x14ac:dyDescent="0.25">
      <c r="A5" s="4" t="s">
        <v>4</v>
      </c>
      <c r="B5" s="3">
        <f>(1580/2)+2015</f>
        <v>2805</v>
      </c>
    </row>
    <row r="6" spans="1:2" x14ac:dyDescent="0.25">
      <c r="A6" s="4" t="s">
        <v>2</v>
      </c>
      <c r="B6" s="3">
        <v>50000</v>
      </c>
    </row>
    <row r="7" spans="1:2" x14ac:dyDescent="0.25">
      <c r="A7" s="4" t="s">
        <v>5</v>
      </c>
      <c r="B7" s="3">
        <v>2100</v>
      </c>
    </row>
    <row r="8" spans="1:2" x14ac:dyDescent="0.25">
      <c r="A8" s="4" t="s">
        <v>8</v>
      </c>
      <c r="B8" s="3">
        <v>9950</v>
      </c>
    </row>
    <row r="9" spans="1:2" x14ac:dyDescent="0.25">
      <c r="A9" s="4" t="s">
        <v>7</v>
      </c>
      <c r="B9" s="3">
        <f>3800</f>
        <v>3800</v>
      </c>
    </row>
    <row r="10" spans="1:2" x14ac:dyDescent="0.25">
      <c r="A10" s="4" t="s">
        <v>24</v>
      </c>
      <c r="B10" s="3">
        <v>0</v>
      </c>
    </row>
    <row r="11" spans="1:2" x14ac:dyDescent="0.25">
      <c r="A11" s="4" t="s">
        <v>16</v>
      </c>
      <c r="B11" s="3">
        <v>0</v>
      </c>
    </row>
    <row r="12" spans="1:2" x14ac:dyDescent="0.25">
      <c r="A12" s="4" t="s">
        <v>14</v>
      </c>
      <c r="B12" s="3">
        <v>25238</v>
      </c>
    </row>
    <row r="13" spans="1:2" x14ac:dyDescent="0.25">
      <c r="A13" s="4" t="s">
        <v>15</v>
      </c>
      <c r="B13" s="3">
        <v>20028</v>
      </c>
    </row>
    <row r="14" spans="1:2" x14ac:dyDescent="0.25">
      <c r="A14" s="4" t="s">
        <v>13</v>
      </c>
      <c r="B14" s="3">
        <f>(B2+B4+B5+B7+B8+B9+B12+B13)*0.35</f>
        <v>49514.85</v>
      </c>
    </row>
    <row r="15" spans="1:2" x14ac:dyDescent="0.25">
      <c r="A15" s="10" t="s">
        <v>34</v>
      </c>
      <c r="B15" s="11">
        <f>SUM(B2:B14)</f>
        <v>257300.85</v>
      </c>
    </row>
    <row r="16" spans="1:2" x14ac:dyDescent="0.25">
      <c r="A16" s="4" t="s">
        <v>35</v>
      </c>
      <c r="B16" s="3">
        <v>25000</v>
      </c>
    </row>
    <row r="17" spans="1:2" ht="16.5" thickBot="1" x14ac:dyDescent="0.3">
      <c r="A17" s="13" t="s">
        <v>36</v>
      </c>
      <c r="B17" s="5">
        <f>B15+B16</f>
        <v>282300.84999999998</v>
      </c>
    </row>
    <row r="18" spans="1:2" ht="16.5" thickTop="1" x14ac:dyDescent="0.25"/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workbookViewId="0">
      <selection activeCell="A14" sqref="A14:B17"/>
    </sheetView>
  </sheetViews>
  <sheetFormatPr defaultColWidth="11" defaultRowHeight="15.75" x14ac:dyDescent="0.25"/>
  <cols>
    <col min="1" max="1" width="42.5" style="4" bestFit="1" customWidth="1"/>
    <col min="2" max="2" width="12.875" bestFit="1" customWidth="1"/>
  </cols>
  <sheetData>
    <row r="1" spans="1:2" x14ac:dyDescent="0.25">
      <c r="A1" s="1" t="s">
        <v>6</v>
      </c>
      <c r="B1" s="1" t="s">
        <v>3</v>
      </c>
    </row>
    <row r="2" spans="1:2" ht="31.5" x14ac:dyDescent="0.25">
      <c r="A2" s="2" t="s">
        <v>17</v>
      </c>
      <c r="B2" s="3">
        <v>57388</v>
      </c>
    </row>
    <row r="3" spans="1:2" x14ac:dyDescent="0.25">
      <c r="A3" s="4" t="s">
        <v>0</v>
      </c>
      <c r="B3" s="7">
        <v>0</v>
      </c>
    </row>
    <row r="4" spans="1:2" x14ac:dyDescent="0.25">
      <c r="A4" s="4" t="s">
        <v>1</v>
      </c>
      <c r="B4" s="7">
        <v>0</v>
      </c>
    </row>
    <row r="5" spans="1:2" x14ac:dyDescent="0.25">
      <c r="A5" s="4" t="s">
        <v>4</v>
      </c>
      <c r="B5" s="7"/>
    </row>
    <row r="6" spans="1:2" x14ac:dyDescent="0.25">
      <c r="A6" s="4" t="s">
        <v>2</v>
      </c>
      <c r="B6" s="7">
        <v>9000</v>
      </c>
    </row>
    <row r="7" spans="1:2" x14ac:dyDescent="0.25">
      <c r="A7" s="4" t="s">
        <v>5</v>
      </c>
      <c r="B7" s="14">
        <v>2000</v>
      </c>
    </row>
    <row r="8" spans="1:2" x14ac:dyDescent="0.25">
      <c r="A8" s="4" t="s">
        <v>8</v>
      </c>
      <c r="B8" s="14">
        <v>0</v>
      </c>
    </row>
    <row r="9" spans="1:2" x14ac:dyDescent="0.25">
      <c r="A9" s="4" t="s">
        <v>7</v>
      </c>
      <c r="B9" s="14">
        <f>3800</f>
        <v>3800</v>
      </c>
    </row>
    <row r="10" spans="1:2" x14ac:dyDescent="0.25">
      <c r="A10" s="4" t="s">
        <v>24</v>
      </c>
      <c r="B10" s="7"/>
    </row>
    <row r="11" spans="1:2" x14ac:dyDescent="0.25">
      <c r="A11" s="4" t="s">
        <v>16</v>
      </c>
      <c r="B11" s="14">
        <v>0</v>
      </c>
    </row>
    <row r="12" spans="1:2" x14ac:dyDescent="0.25">
      <c r="A12" s="4" t="s">
        <v>14</v>
      </c>
      <c r="B12" s="3">
        <f>15716+9522</f>
        <v>25238</v>
      </c>
    </row>
    <row r="13" spans="1:2" x14ac:dyDescent="0.25">
      <c r="A13" s="4" t="s">
        <v>15</v>
      </c>
      <c r="B13" s="14">
        <v>20028</v>
      </c>
    </row>
    <row r="14" spans="1:2" x14ac:dyDescent="0.25">
      <c r="A14" s="4" t="s">
        <v>13</v>
      </c>
      <c r="B14" s="3">
        <f>(B2+B4+B5+B7+B8+B9+B12+B13)*0.35</f>
        <v>37958.899999999994</v>
      </c>
    </row>
    <row r="15" spans="1:2" x14ac:dyDescent="0.25">
      <c r="A15" s="10" t="s">
        <v>34</v>
      </c>
      <c r="B15" s="11">
        <f>SUM(B2:B14)</f>
        <v>155412.9</v>
      </c>
    </row>
    <row r="16" spans="1:2" x14ac:dyDescent="0.25">
      <c r="A16" s="4" t="s">
        <v>35</v>
      </c>
      <c r="B16" s="3">
        <v>25000</v>
      </c>
    </row>
    <row r="17" spans="1:2" ht="16.5" thickBot="1" x14ac:dyDescent="0.3">
      <c r="A17" s="13" t="s">
        <v>36</v>
      </c>
      <c r="B17" s="5">
        <f>B15+B16</f>
        <v>180412.9</v>
      </c>
    </row>
    <row r="18" spans="1:2" ht="16.5" thickTop="1" x14ac:dyDescent="0.25"/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7" sqref="B7"/>
    </sheetView>
  </sheetViews>
  <sheetFormatPr defaultColWidth="11" defaultRowHeight="15.75" x14ac:dyDescent="0.25"/>
  <cols>
    <col min="1" max="1" width="16.875" bestFit="1" customWidth="1"/>
    <col min="2" max="2" width="12.875" bestFit="1" customWidth="1"/>
  </cols>
  <sheetData>
    <row r="1" spans="1:2" x14ac:dyDescent="0.25">
      <c r="A1" s="1" t="s">
        <v>6</v>
      </c>
      <c r="B1" s="1" t="s">
        <v>3</v>
      </c>
    </row>
    <row r="2" spans="1:2" x14ac:dyDescent="0.25">
      <c r="A2" s="2" t="s">
        <v>9</v>
      </c>
      <c r="B2" s="3">
        <v>2500</v>
      </c>
    </row>
    <row r="3" spans="1:2" x14ac:dyDescent="0.25">
      <c r="A3" s="4" t="s">
        <v>10</v>
      </c>
      <c r="B3" s="3">
        <v>44500</v>
      </c>
    </row>
    <row r="4" spans="1:2" x14ac:dyDescent="0.25">
      <c r="A4" s="4" t="s">
        <v>11</v>
      </c>
      <c r="B4" s="3">
        <v>0</v>
      </c>
    </row>
    <row r="5" spans="1:2" x14ac:dyDescent="0.25">
      <c r="A5" s="4" t="s">
        <v>18</v>
      </c>
      <c r="B5" s="3">
        <v>7200</v>
      </c>
    </row>
    <row r="6" spans="1:2" x14ac:dyDescent="0.25">
      <c r="A6" s="4" t="s">
        <v>12</v>
      </c>
      <c r="B6" s="3">
        <v>3000</v>
      </c>
    </row>
    <row r="7" spans="1:2" ht="16.5" thickBot="1" x14ac:dyDescent="0.3">
      <c r="A7" s="4"/>
      <c r="B7" s="5">
        <f>SUM(B2:B6)</f>
        <v>57200</v>
      </c>
    </row>
    <row r="8" spans="1:2" ht="16.5" thickTop="1" x14ac:dyDescent="0.25"/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workbookViewId="0">
      <selection activeCell="A14" sqref="A14:B17"/>
    </sheetView>
  </sheetViews>
  <sheetFormatPr defaultColWidth="11" defaultRowHeight="15.75" x14ac:dyDescent="0.25"/>
  <cols>
    <col min="1" max="1" width="42.5" style="4" bestFit="1" customWidth="1"/>
    <col min="2" max="2" width="12.875" bestFit="1" customWidth="1"/>
  </cols>
  <sheetData>
    <row r="1" spans="1:2" x14ac:dyDescent="0.25">
      <c r="A1" s="1" t="s">
        <v>6</v>
      </c>
      <c r="B1" s="1" t="s">
        <v>3</v>
      </c>
    </row>
    <row r="2" spans="1:2" ht="31.5" x14ac:dyDescent="0.25">
      <c r="A2" s="2" t="s">
        <v>17</v>
      </c>
      <c r="B2" s="3">
        <v>59660</v>
      </c>
    </row>
    <row r="3" spans="1:2" x14ac:dyDescent="0.25">
      <c r="A3" s="4" t="s">
        <v>0</v>
      </c>
      <c r="B3" s="3">
        <v>16315</v>
      </c>
    </row>
    <row r="4" spans="1:2" x14ac:dyDescent="0.25">
      <c r="A4" s="4" t="s">
        <v>1</v>
      </c>
      <c r="B4" s="3">
        <f>13800+2900+1190</f>
        <v>17890</v>
      </c>
    </row>
    <row r="5" spans="1:2" x14ac:dyDescent="0.25">
      <c r="A5" s="4" t="s">
        <v>4</v>
      </c>
      <c r="B5" s="3">
        <f>(1580/2)+2015</f>
        <v>2805</v>
      </c>
    </row>
    <row r="6" spans="1:2" x14ac:dyDescent="0.25">
      <c r="A6" s="4" t="s">
        <v>2</v>
      </c>
      <c r="B6" s="3">
        <v>50000</v>
      </c>
    </row>
    <row r="7" spans="1:2" x14ac:dyDescent="0.25">
      <c r="A7" s="4" t="s">
        <v>5</v>
      </c>
      <c r="B7" s="3">
        <v>2100</v>
      </c>
    </row>
    <row r="8" spans="1:2" x14ac:dyDescent="0.25">
      <c r="A8" s="4" t="s">
        <v>8</v>
      </c>
      <c r="B8" s="3">
        <v>9950</v>
      </c>
    </row>
    <row r="9" spans="1:2" x14ac:dyDescent="0.25">
      <c r="A9" s="4" t="s">
        <v>7</v>
      </c>
      <c r="B9" s="3">
        <f>3800</f>
        <v>3800</v>
      </c>
    </row>
    <row r="10" spans="1:2" x14ac:dyDescent="0.25">
      <c r="A10" s="4" t="s">
        <v>24</v>
      </c>
      <c r="B10" s="3">
        <v>0</v>
      </c>
    </row>
    <row r="11" spans="1:2" x14ac:dyDescent="0.25">
      <c r="A11" s="4" t="s">
        <v>16</v>
      </c>
      <c r="B11" s="3">
        <v>0</v>
      </c>
    </row>
    <row r="12" spans="1:2" x14ac:dyDescent="0.25">
      <c r="A12" s="4" t="s">
        <v>14</v>
      </c>
      <c r="B12" s="3">
        <f>15716+9522</f>
        <v>25238</v>
      </c>
    </row>
    <row r="13" spans="1:2" x14ac:dyDescent="0.25">
      <c r="A13" s="4" t="s">
        <v>15</v>
      </c>
      <c r="B13" s="3">
        <v>20028</v>
      </c>
    </row>
    <row r="14" spans="1:2" x14ac:dyDescent="0.25">
      <c r="A14" s="4" t="s">
        <v>13</v>
      </c>
      <c r="B14" s="3">
        <f>(B2+B4+B5+B7+B8+B9+B12+B13)*0.35</f>
        <v>49514.85</v>
      </c>
    </row>
    <row r="15" spans="1:2" x14ac:dyDescent="0.25">
      <c r="A15" s="10" t="s">
        <v>34</v>
      </c>
      <c r="B15" s="11">
        <f>SUM(B2:B14)</f>
        <v>257300.85</v>
      </c>
    </row>
    <row r="16" spans="1:2" x14ac:dyDescent="0.25">
      <c r="A16" s="4" t="s">
        <v>35</v>
      </c>
      <c r="B16" s="3">
        <v>25000</v>
      </c>
    </row>
    <row r="17" spans="1:2" ht="16.5" thickBot="1" x14ac:dyDescent="0.3">
      <c r="A17" s="13" t="s">
        <v>36</v>
      </c>
      <c r="B17" s="5">
        <f>B15+B16</f>
        <v>282300.84999999998</v>
      </c>
    </row>
    <row r="18" spans="1:2" ht="16.5" thickTop="1" x14ac:dyDescent="0.25"/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7" sqref="B7"/>
    </sheetView>
  </sheetViews>
  <sheetFormatPr defaultColWidth="11" defaultRowHeight="15.75" x14ac:dyDescent="0.25"/>
  <cols>
    <col min="1" max="1" width="16.875" bestFit="1" customWidth="1"/>
    <col min="2" max="2" width="11.5" bestFit="1" customWidth="1"/>
  </cols>
  <sheetData>
    <row r="1" spans="1:2" x14ac:dyDescent="0.25">
      <c r="A1" s="1" t="s">
        <v>6</v>
      </c>
      <c r="B1" s="1" t="s">
        <v>3</v>
      </c>
    </row>
    <row r="2" spans="1:2" x14ac:dyDescent="0.25">
      <c r="A2" s="2" t="s">
        <v>9</v>
      </c>
      <c r="B2" s="3">
        <v>2500</v>
      </c>
    </row>
    <row r="3" spans="1:2" x14ac:dyDescent="0.25">
      <c r="A3" s="4" t="s">
        <v>10</v>
      </c>
      <c r="B3" s="3">
        <v>44500</v>
      </c>
    </row>
    <row r="4" spans="1:2" x14ac:dyDescent="0.25">
      <c r="A4" s="4" t="s">
        <v>11</v>
      </c>
      <c r="B4" s="3">
        <v>0</v>
      </c>
    </row>
    <row r="5" spans="1:2" x14ac:dyDescent="0.25">
      <c r="A5" s="4" t="s">
        <v>18</v>
      </c>
      <c r="B5" s="3">
        <v>7200</v>
      </c>
    </row>
    <row r="6" spans="1:2" x14ac:dyDescent="0.25">
      <c r="A6" s="4" t="s">
        <v>12</v>
      </c>
      <c r="B6" s="3">
        <v>3000</v>
      </c>
    </row>
    <row r="7" spans="1:2" ht="16.5" thickBot="1" x14ac:dyDescent="0.3">
      <c r="A7" s="4"/>
      <c r="B7" s="5">
        <f>SUM(B2:B6)</f>
        <v>57200</v>
      </c>
    </row>
    <row r="8" spans="1:2" ht="16.5" thickTop="1" x14ac:dyDescent="0.25"/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workbookViewId="0">
      <selection activeCell="A14" sqref="A14:B17"/>
    </sheetView>
  </sheetViews>
  <sheetFormatPr defaultColWidth="11" defaultRowHeight="15.75" x14ac:dyDescent="0.25"/>
  <cols>
    <col min="1" max="1" width="42.5" style="4" bestFit="1" customWidth="1"/>
    <col min="2" max="2" width="12.875" bestFit="1" customWidth="1"/>
  </cols>
  <sheetData>
    <row r="1" spans="1:2" x14ac:dyDescent="0.25">
      <c r="A1" s="1" t="s">
        <v>6</v>
      </c>
      <c r="B1" s="1" t="s">
        <v>3</v>
      </c>
    </row>
    <row r="2" spans="1:2" ht="31.5" x14ac:dyDescent="0.25">
      <c r="A2" s="2" t="s">
        <v>17</v>
      </c>
      <c r="B2" s="3">
        <v>39929</v>
      </c>
    </row>
    <row r="3" spans="1:2" x14ac:dyDescent="0.25">
      <c r="A3" s="4" t="s">
        <v>0</v>
      </c>
      <c r="B3" s="7">
        <v>16500</v>
      </c>
    </row>
    <row r="4" spans="1:2" x14ac:dyDescent="0.25">
      <c r="A4" s="4" t="s">
        <v>1</v>
      </c>
      <c r="B4" s="7">
        <v>13890</v>
      </c>
    </row>
    <row r="5" spans="1:2" x14ac:dyDescent="0.25">
      <c r="A5" s="4" t="s">
        <v>4</v>
      </c>
      <c r="B5" s="7">
        <v>3000</v>
      </c>
    </row>
    <row r="6" spans="1:2" x14ac:dyDescent="0.25">
      <c r="A6" s="4" t="s">
        <v>2</v>
      </c>
      <c r="B6" s="7">
        <v>80000</v>
      </c>
    </row>
    <row r="7" spans="1:2" x14ac:dyDescent="0.25">
      <c r="A7" s="4" t="s">
        <v>5</v>
      </c>
      <c r="B7" s="3">
        <v>2000</v>
      </c>
    </row>
    <row r="8" spans="1:2" x14ac:dyDescent="0.25">
      <c r="A8" s="4" t="s">
        <v>8</v>
      </c>
      <c r="B8" s="3">
        <v>9950</v>
      </c>
    </row>
    <row r="9" spans="1:2" x14ac:dyDescent="0.25">
      <c r="A9" s="4" t="s">
        <v>7</v>
      </c>
      <c r="B9" s="3">
        <f>3800</f>
        <v>3800</v>
      </c>
    </row>
    <row r="10" spans="1:2" x14ac:dyDescent="0.25">
      <c r="A10" s="4" t="s">
        <v>24</v>
      </c>
      <c r="B10" s="3">
        <v>5000</v>
      </c>
    </row>
    <row r="11" spans="1:2" x14ac:dyDescent="0.25">
      <c r="A11" s="4" t="s">
        <v>16</v>
      </c>
      <c r="B11" s="3">
        <v>5500</v>
      </c>
    </row>
    <row r="12" spans="1:2" x14ac:dyDescent="0.25">
      <c r="A12" s="4" t="s">
        <v>14</v>
      </c>
      <c r="B12" s="3">
        <v>0</v>
      </c>
    </row>
    <row r="13" spans="1:2" x14ac:dyDescent="0.25">
      <c r="A13" s="4" t="s">
        <v>15</v>
      </c>
      <c r="B13" s="3">
        <v>3150</v>
      </c>
    </row>
    <row r="14" spans="1:2" x14ac:dyDescent="0.25">
      <c r="A14" s="4" t="s">
        <v>13</v>
      </c>
      <c r="B14" s="3">
        <f>(B2+B4+B5+B7+B8+B9+B12+B13)*0.35</f>
        <v>26501.649999999998</v>
      </c>
    </row>
    <row r="15" spans="1:2" x14ac:dyDescent="0.25">
      <c r="A15" s="10" t="s">
        <v>34</v>
      </c>
      <c r="B15" s="11">
        <f>SUM(B2:B14)</f>
        <v>209220.65</v>
      </c>
    </row>
    <row r="16" spans="1:2" x14ac:dyDescent="0.25">
      <c r="A16" s="4" t="s">
        <v>35</v>
      </c>
      <c r="B16" s="3">
        <v>25000</v>
      </c>
    </row>
    <row r="17" spans="1:2" ht="16.5" thickBot="1" x14ac:dyDescent="0.3">
      <c r="A17" s="13" t="s">
        <v>36</v>
      </c>
      <c r="B17" s="5">
        <f>B15+B16</f>
        <v>234220.65</v>
      </c>
    </row>
    <row r="18" spans="1:2" ht="16.5" thickTop="1" x14ac:dyDescent="0.25"/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40"/>
  <sheetViews>
    <sheetView zoomScale="170" zoomScaleNormal="170" workbookViewId="0">
      <selection activeCell="F5" sqref="F5"/>
    </sheetView>
  </sheetViews>
  <sheetFormatPr defaultColWidth="11" defaultRowHeight="15.75" x14ac:dyDescent="0.25"/>
  <cols>
    <col min="1" max="1" width="45.875" bestFit="1" customWidth="1"/>
    <col min="2" max="2" width="12.875" bestFit="1" customWidth="1"/>
    <col min="4" max="4" width="10.875" hidden="1" customWidth="1"/>
    <col min="5" max="5" width="25.125" bestFit="1" customWidth="1"/>
    <col min="6" max="6" width="12.875" bestFit="1" customWidth="1"/>
    <col min="8" max="8" width="10.875" hidden="1" customWidth="1"/>
  </cols>
  <sheetData>
    <row r="1" spans="1:8" x14ac:dyDescent="0.25">
      <c r="A1" s="1" t="s">
        <v>6</v>
      </c>
      <c r="B1" s="1" t="s">
        <v>3</v>
      </c>
      <c r="D1" s="7">
        <f t="shared" ref="D1:D32" si="0">$B$11</f>
        <v>123.01298585341365</v>
      </c>
      <c r="E1" s="1" t="s">
        <v>23</v>
      </c>
      <c r="F1" s="1" t="s">
        <v>3</v>
      </c>
      <c r="H1" s="7">
        <f>$F$3</f>
        <v>390.58</v>
      </c>
    </row>
    <row r="2" spans="1:8" x14ac:dyDescent="0.25">
      <c r="A2" s="2" t="s">
        <v>9</v>
      </c>
      <c r="B2" s="3">
        <v>2500</v>
      </c>
      <c r="D2" s="7">
        <f t="shared" si="0"/>
        <v>123.01298585341365</v>
      </c>
      <c r="E2" s="2" t="s">
        <v>19</v>
      </c>
      <c r="F2" s="3">
        <v>65000</v>
      </c>
      <c r="H2" s="7">
        <f t="shared" ref="H2:H64" si="1">$F$3</f>
        <v>390.58</v>
      </c>
    </row>
    <row r="3" spans="1:8" x14ac:dyDescent="0.25">
      <c r="A3" s="4" t="s">
        <v>10</v>
      </c>
      <c r="B3" s="3">
        <v>44500</v>
      </c>
      <c r="D3" s="7">
        <f t="shared" si="0"/>
        <v>123.01298585341365</v>
      </c>
      <c r="E3" s="2" t="s">
        <v>21</v>
      </c>
      <c r="F3" s="3">
        <v>390.58</v>
      </c>
      <c r="H3" s="7">
        <f t="shared" si="1"/>
        <v>390.58</v>
      </c>
    </row>
    <row r="4" spans="1:8" x14ac:dyDescent="0.25">
      <c r="A4" s="4" t="s">
        <v>11</v>
      </c>
      <c r="B4" s="3">
        <v>0</v>
      </c>
      <c r="D4" s="7">
        <f t="shared" si="0"/>
        <v>123.01298585341365</v>
      </c>
      <c r="H4" s="7">
        <f t="shared" si="1"/>
        <v>390.58</v>
      </c>
    </row>
    <row r="5" spans="1:8" ht="63" x14ac:dyDescent="0.25">
      <c r="A5" s="4" t="s">
        <v>18</v>
      </c>
      <c r="B5" s="3">
        <v>7200</v>
      </c>
      <c r="D5" s="7">
        <f t="shared" si="0"/>
        <v>123.01298585341365</v>
      </c>
      <c r="E5" s="2" t="s">
        <v>28</v>
      </c>
      <c r="F5" s="8">
        <f>NPV((0.02/12), H1:H240)+F2</f>
        <v>142207.52453036729</v>
      </c>
      <c r="H5" s="7">
        <f t="shared" si="1"/>
        <v>390.58</v>
      </c>
    </row>
    <row r="6" spans="1:8" x14ac:dyDescent="0.25">
      <c r="A6" s="4" t="s">
        <v>12</v>
      </c>
      <c r="B6" s="3">
        <v>3000</v>
      </c>
      <c r="D6" s="7">
        <f t="shared" si="0"/>
        <v>123.01298585341365</v>
      </c>
      <c r="H6" s="7">
        <f t="shared" si="1"/>
        <v>390.58</v>
      </c>
    </row>
    <row r="7" spans="1:8" ht="16.5" thickBot="1" x14ac:dyDescent="0.3">
      <c r="A7" s="6" t="s">
        <v>19</v>
      </c>
      <c r="B7" s="5">
        <f>SUM(B2:B6)</f>
        <v>57200</v>
      </c>
      <c r="D7" s="7">
        <f t="shared" si="0"/>
        <v>123.01298585341365</v>
      </c>
      <c r="H7" s="7">
        <f t="shared" si="1"/>
        <v>390.58</v>
      </c>
    </row>
    <row r="8" spans="1:8" ht="16.5" thickTop="1" x14ac:dyDescent="0.25">
      <c r="D8" s="7">
        <f t="shared" si="0"/>
        <v>123.01298585341365</v>
      </c>
      <c r="H8" s="7">
        <f t="shared" si="1"/>
        <v>390.58</v>
      </c>
    </row>
    <row r="9" spans="1:8" x14ac:dyDescent="0.25">
      <c r="A9" s="4" t="s">
        <v>20</v>
      </c>
      <c r="B9" s="3">
        <f>(((1003640.77*1.66)*0.25)/415)/12</f>
        <v>83.636730833333331</v>
      </c>
      <c r="D9" s="7">
        <f t="shared" si="0"/>
        <v>123.01298585341365</v>
      </c>
      <c r="H9" s="7">
        <f t="shared" si="1"/>
        <v>390.58</v>
      </c>
    </row>
    <row r="10" spans="1:8" x14ac:dyDescent="0.25">
      <c r="A10" s="4" t="s">
        <v>32</v>
      </c>
      <c r="B10" s="3">
        <f>((((2000+20000+20000)*0.25)+((40000+32000+16000+20000+145000)*(14/16)*0.25)+59000+(285000*0.25))/415)/12</f>
        <v>39.376255020080322</v>
      </c>
      <c r="D10" s="7">
        <f t="shared" si="0"/>
        <v>123.01298585341365</v>
      </c>
      <c r="H10" s="7">
        <f t="shared" si="1"/>
        <v>390.58</v>
      </c>
    </row>
    <row r="11" spans="1:8" ht="16.5" thickBot="1" x14ac:dyDescent="0.3">
      <c r="A11" s="6" t="s">
        <v>21</v>
      </c>
      <c r="B11" s="5">
        <f>SUM(B9:B10)</f>
        <v>123.01298585341365</v>
      </c>
      <c r="D11" s="7">
        <f t="shared" si="0"/>
        <v>123.01298585341365</v>
      </c>
      <c r="H11" s="7">
        <f t="shared" si="1"/>
        <v>390.58</v>
      </c>
    </row>
    <row r="12" spans="1:8" ht="16.5" thickTop="1" x14ac:dyDescent="0.25">
      <c r="D12" s="7">
        <f t="shared" si="0"/>
        <v>123.01298585341365</v>
      </c>
      <c r="H12" s="7">
        <f t="shared" si="1"/>
        <v>390.58</v>
      </c>
    </row>
    <row r="13" spans="1:8" ht="31.5" x14ac:dyDescent="0.25">
      <c r="A13" s="2" t="s">
        <v>27</v>
      </c>
      <c r="B13" s="8">
        <f>NPV((0.02/12),D1:D240)+B7</f>
        <v>81516.473252166383</v>
      </c>
      <c r="D13" s="7">
        <f t="shared" si="0"/>
        <v>123.01298585341365</v>
      </c>
      <c r="H13" s="7">
        <f t="shared" si="1"/>
        <v>390.58</v>
      </c>
    </row>
    <row r="14" spans="1:8" x14ac:dyDescent="0.25">
      <c r="D14" s="7">
        <f t="shared" si="0"/>
        <v>123.01298585341365</v>
      </c>
      <c r="H14" s="7">
        <f t="shared" si="1"/>
        <v>390.58</v>
      </c>
    </row>
    <row r="15" spans="1:8" x14ac:dyDescent="0.25">
      <c r="D15" s="7">
        <f t="shared" si="0"/>
        <v>123.01298585341365</v>
      </c>
      <c r="H15" s="7">
        <f t="shared" si="1"/>
        <v>390.58</v>
      </c>
    </row>
    <row r="16" spans="1:8" x14ac:dyDescent="0.25">
      <c r="D16" s="7">
        <f t="shared" si="0"/>
        <v>123.01298585341365</v>
      </c>
      <c r="H16" s="7">
        <f t="shared" si="1"/>
        <v>390.58</v>
      </c>
    </row>
    <row r="17" spans="4:8" x14ac:dyDescent="0.25">
      <c r="D17" s="7">
        <f t="shared" si="0"/>
        <v>123.01298585341365</v>
      </c>
      <c r="H17" s="7">
        <f t="shared" si="1"/>
        <v>390.58</v>
      </c>
    </row>
    <row r="18" spans="4:8" x14ac:dyDescent="0.25">
      <c r="D18" s="7">
        <f t="shared" si="0"/>
        <v>123.01298585341365</v>
      </c>
      <c r="H18" s="7">
        <f t="shared" si="1"/>
        <v>390.58</v>
      </c>
    </row>
    <row r="19" spans="4:8" x14ac:dyDescent="0.25">
      <c r="D19" s="7">
        <f t="shared" si="0"/>
        <v>123.01298585341365</v>
      </c>
      <c r="H19" s="7">
        <f t="shared" si="1"/>
        <v>390.58</v>
      </c>
    </row>
    <row r="20" spans="4:8" x14ac:dyDescent="0.25">
      <c r="D20" s="7">
        <f t="shared" si="0"/>
        <v>123.01298585341365</v>
      </c>
      <c r="H20" s="7">
        <f t="shared" si="1"/>
        <v>390.58</v>
      </c>
    </row>
    <row r="21" spans="4:8" x14ac:dyDescent="0.25">
      <c r="D21" s="7">
        <f t="shared" si="0"/>
        <v>123.01298585341365</v>
      </c>
      <c r="H21" s="7">
        <f t="shared" si="1"/>
        <v>390.58</v>
      </c>
    </row>
    <row r="22" spans="4:8" x14ac:dyDescent="0.25">
      <c r="D22" s="7">
        <f t="shared" si="0"/>
        <v>123.01298585341365</v>
      </c>
      <c r="H22" s="7">
        <f t="shared" si="1"/>
        <v>390.58</v>
      </c>
    </row>
    <row r="23" spans="4:8" x14ac:dyDescent="0.25">
      <c r="D23" s="7">
        <f t="shared" si="0"/>
        <v>123.01298585341365</v>
      </c>
      <c r="H23" s="7">
        <f t="shared" si="1"/>
        <v>390.58</v>
      </c>
    </row>
    <row r="24" spans="4:8" x14ac:dyDescent="0.25">
      <c r="D24" s="7">
        <f t="shared" si="0"/>
        <v>123.01298585341365</v>
      </c>
      <c r="H24" s="7">
        <f t="shared" si="1"/>
        <v>390.58</v>
      </c>
    </row>
    <row r="25" spans="4:8" x14ac:dyDescent="0.25">
      <c r="D25" s="7">
        <f t="shared" si="0"/>
        <v>123.01298585341365</v>
      </c>
      <c r="H25" s="7">
        <f t="shared" si="1"/>
        <v>390.58</v>
      </c>
    </row>
    <row r="26" spans="4:8" x14ac:dyDescent="0.25">
      <c r="D26" s="7">
        <f t="shared" si="0"/>
        <v>123.01298585341365</v>
      </c>
      <c r="H26" s="7">
        <f t="shared" si="1"/>
        <v>390.58</v>
      </c>
    </row>
    <row r="27" spans="4:8" x14ac:dyDescent="0.25">
      <c r="D27" s="7">
        <f t="shared" si="0"/>
        <v>123.01298585341365</v>
      </c>
      <c r="H27" s="7">
        <f t="shared" si="1"/>
        <v>390.58</v>
      </c>
    </row>
    <row r="28" spans="4:8" x14ac:dyDescent="0.25">
      <c r="D28" s="7">
        <f t="shared" si="0"/>
        <v>123.01298585341365</v>
      </c>
      <c r="H28" s="7">
        <f t="shared" si="1"/>
        <v>390.58</v>
      </c>
    </row>
    <row r="29" spans="4:8" x14ac:dyDescent="0.25">
      <c r="D29" s="7">
        <f t="shared" si="0"/>
        <v>123.01298585341365</v>
      </c>
      <c r="H29" s="7">
        <f t="shared" si="1"/>
        <v>390.58</v>
      </c>
    </row>
    <row r="30" spans="4:8" x14ac:dyDescent="0.25">
      <c r="D30" s="7">
        <f t="shared" si="0"/>
        <v>123.01298585341365</v>
      </c>
      <c r="H30" s="7">
        <f t="shared" si="1"/>
        <v>390.58</v>
      </c>
    </row>
    <row r="31" spans="4:8" x14ac:dyDescent="0.25">
      <c r="D31" s="7">
        <f t="shared" si="0"/>
        <v>123.01298585341365</v>
      </c>
      <c r="H31" s="7">
        <f t="shared" si="1"/>
        <v>390.58</v>
      </c>
    </row>
    <row r="32" spans="4:8" x14ac:dyDescent="0.25">
      <c r="D32" s="7">
        <f t="shared" si="0"/>
        <v>123.01298585341365</v>
      </c>
      <c r="H32" s="7">
        <f t="shared" si="1"/>
        <v>390.58</v>
      </c>
    </row>
    <row r="33" spans="4:8" x14ac:dyDescent="0.25">
      <c r="D33" s="7">
        <f t="shared" ref="D33:D63" si="2">$B$11</f>
        <v>123.01298585341365</v>
      </c>
      <c r="H33" s="7">
        <f t="shared" si="1"/>
        <v>390.58</v>
      </c>
    </row>
    <row r="34" spans="4:8" x14ac:dyDescent="0.25">
      <c r="D34" s="7">
        <f t="shared" si="2"/>
        <v>123.01298585341365</v>
      </c>
      <c r="H34" s="7">
        <f t="shared" si="1"/>
        <v>390.58</v>
      </c>
    </row>
    <row r="35" spans="4:8" x14ac:dyDescent="0.25">
      <c r="D35" s="7">
        <f t="shared" si="2"/>
        <v>123.01298585341365</v>
      </c>
      <c r="H35" s="7">
        <f t="shared" si="1"/>
        <v>390.58</v>
      </c>
    </row>
    <row r="36" spans="4:8" x14ac:dyDescent="0.25">
      <c r="D36" s="7">
        <f t="shared" si="2"/>
        <v>123.01298585341365</v>
      </c>
      <c r="H36" s="7">
        <f t="shared" si="1"/>
        <v>390.58</v>
      </c>
    </row>
    <row r="37" spans="4:8" x14ac:dyDescent="0.25">
      <c r="D37" s="7">
        <f t="shared" si="2"/>
        <v>123.01298585341365</v>
      </c>
      <c r="H37" s="7">
        <f t="shared" si="1"/>
        <v>390.58</v>
      </c>
    </row>
    <row r="38" spans="4:8" x14ac:dyDescent="0.25">
      <c r="D38" s="7">
        <f t="shared" si="2"/>
        <v>123.01298585341365</v>
      </c>
      <c r="H38" s="7">
        <f t="shared" si="1"/>
        <v>390.58</v>
      </c>
    </row>
    <row r="39" spans="4:8" x14ac:dyDescent="0.25">
      <c r="D39" s="7">
        <f t="shared" si="2"/>
        <v>123.01298585341365</v>
      </c>
      <c r="H39" s="7">
        <f t="shared" si="1"/>
        <v>390.58</v>
      </c>
    </row>
    <row r="40" spans="4:8" x14ac:dyDescent="0.25">
      <c r="D40" s="7">
        <f t="shared" si="2"/>
        <v>123.01298585341365</v>
      </c>
      <c r="H40" s="7">
        <f t="shared" si="1"/>
        <v>390.58</v>
      </c>
    </row>
    <row r="41" spans="4:8" x14ac:dyDescent="0.25">
      <c r="D41" s="7">
        <f t="shared" si="2"/>
        <v>123.01298585341365</v>
      </c>
      <c r="H41" s="7">
        <f t="shared" si="1"/>
        <v>390.58</v>
      </c>
    </row>
    <row r="42" spans="4:8" x14ac:dyDescent="0.25">
      <c r="D42" s="7">
        <f t="shared" si="2"/>
        <v>123.01298585341365</v>
      </c>
      <c r="H42" s="7">
        <f t="shared" si="1"/>
        <v>390.58</v>
      </c>
    </row>
    <row r="43" spans="4:8" x14ac:dyDescent="0.25">
      <c r="D43" s="7">
        <f t="shared" si="2"/>
        <v>123.01298585341365</v>
      </c>
      <c r="H43" s="7">
        <f t="shared" si="1"/>
        <v>390.58</v>
      </c>
    </row>
    <row r="44" spans="4:8" x14ac:dyDescent="0.25">
      <c r="D44" s="7">
        <f t="shared" si="2"/>
        <v>123.01298585341365</v>
      </c>
      <c r="H44" s="7">
        <f t="shared" si="1"/>
        <v>390.58</v>
      </c>
    </row>
    <row r="45" spans="4:8" x14ac:dyDescent="0.25">
      <c r="D45" s="7">
        <f t="shared" si="2"/>
        <v>123.01298585341365</v>
      </c>
      <c r="H45" s="7">
        <f t="shared" si="1"/>
        <v>390.58</v>
      </c>
    </row>
    <row r="46" spans="4:8" x14ac:dyDescent="0.25">
      <c r="D46" s="7">
        <f t="shared" si="2"/>
        <v>123.01298585341365</v>
      </c>
      <c r="H46" s="7">
        <f t="shared" si="1"/>
        <v>390.58</v>
      </c>
    </row>
    <row r="47" spans="4:8" x14ac:dyDescent="0.25">
      <c r="D47" s="7">
        <f t="shared" si="2"/>
        <v>123.01298585341365</v>
      </c>
      <c r="H47" s="7">
        <f t="shared" si="1"/>
        <v>390.58</v>
      </c>
    </row>
    <row r="48" spans="4:8" x14ac:dyDescent="0.25">
      <c r="D48" s="7">
        <f t="shared" si="2"/>
        <v>123.01298585341365</v>
      </c>
      <c r="H48" s="7">
        <f t="shared" si="1"/>
        <v>390.58</v>
      </c>
    </row>
    <row r="49" spans="4:8" x14ac:dyDescent="0.25">
      <c r="D49" s="7">
        <f t="shared" si="2"/>
        <v>123.01298585341365</v>
      </c>
      <c r="H49" s="7">
        <f t="shared" si="1"/>
        <v>390.58</v>
      </c>
    </row>
    <row r="50" spans="4:8" x14ac:dyDescent="0.25">
      <c r="D50" s="7">
        <f t="shared" si="2"/>
        <v>123.01298585341365</v>
      </c>
      <c r="H50" s="7">
        <f t="shared" si="1"/>
        <v>390.58</v>
      </c>
    </row>
    <row r="51" spans="4:8" x14ac:dyDescent="0.25">
      <c r="D51" s="7">
        <f t="shared" si="2"/>
        <v>123.01298585341365</v>
      </c>
      <c r="H51" s="7">
        <f t="shared" si="1"/>
        <v>390.58</v>
      </c>
    </row>
    <row r="52" spans="4:8" x14ac:dyDescent="0.25">
      <c r="D52" s="7">
        <f t="shared" si="2"/>
        <v>123.01298585341365</v>
      </c>
      <c r="H52" s="7">
        <f t="shared" si="1"/>
        <v>390.58</v>
      </c>
    </row>
    <row r="53" spans="4:8" x14ac:dyDescent="0.25">
      <c r="D53" s="7">
        <f t="shared" si="2"/>
        <v>123.01298585341365</v>
      </c>
      <c r="H53" s="7">
        <f t="shared" si="1"/>
        <v>390.58</v>
      </c>
    </row>
    <row r="54" spans="4:8" x14ac:dyDescent="0.25">
      <c r="D54" s="7">
        <f t="shared" si="2"/>
        <v>123.01298585341365</v>
      </c>
      <c r="H54" s="7">
        <f t="shared" si="1"/>
        <v>390.58</v>
      </c>
    </row>
    <row r="55" spans="4:8" x14ac:dyDescent="0.25">
      <c r="D55" s="7">
        <f t="shared" si="2"/>
        <v>123.01298585341365</v>
      </c>
      <c r="H55" s="7">
        <f t="shared" si="1"/>
        <v>390.58</v>
      </c>
    </row>
    <row r="56" spans="4:8" x14ac:dyDescent="0.25">
      <c r="D56" s="7">
        <f t="shared" si="2"/>
        <v>123.01298585341365</v>
      </c>
      <c r="H56" s="7">
        <f t="shared" si="1"/>
        <v>390.58</v>
      </c>
    </row>
    <row r="57" spans="4:8" x14ac:dyDescent="0.25">
      <c r="D57" s="7">
        <f t="shared" si="2"/>
        <v>123.01298585341365</v>
      </c>
      <c r="H57" s="7">
        <f t="shared" si="1"/>
        <v>390.58</v>
      </c>
    </row>
    <row r="58" spans="4:8" x14ac:dyDescent="0.25">
      <c r="D58" s="7">
        <f t="shared" si="2"/>
        <v>123.01298585341365</v>
      </c>
      <c r="H58" s="7">
        <f t="shared" si="1"/>
        <v>390.58</v>
      </c>
    </row>
    <row r="59" spans="4:8" x14ac:dyDescent="0.25">
      <c r="D59" s="7">
        <f t="shared" si="2"/>
        <v>123.01298585341365</v>
      </c>
      <c r="H59" s="7">
        <f t="shared" si="1"/>
        <v>390.58</v>
      </c>
    </row>
    <row r="60" spans="4:8" x14ac:dyDescent="0.25">
      <c r="D60" s="7">
        <f t="shared" si="2"/>
        <v>123.01298585341365</v>
      </c>
      <c r="H60" s="7">
        <f t="shared" si="1"/>
        <v>390.58</v>
      </c>
    </row>
    <row r="61" spans="4:8" x14ac:dyDescent="0.25">
      <c r="D61" s="7">
        <f t="shared" si="2"/>
        <v>123.01298585341365</v>
      </c>
      <c r="H61" s="7">
        <f t="shared" si="1"/>
        <v>390.58</v>
      </c>
    </row>
    <row r="62" spans="4:8" x14ac:dyDescent="0.25">
      <c r="D62" s="7">
        <f t="shared" si="2"/>
        <v>123.01298585341365</v>
      </c>
      <c r="H62" s="7">
        <f t="shared" si="1"/>
        <v>390.58</v>
      </c>
    </row>
    <row r="63" spans="4:8" x14ac:dyDescent="0.25">
      <c r="D63" s="7">
        <f t="shared" si="2"/>
        <v>123.01298585341365</v>
      </c>
      <c r="H63" s="7">
        <f t="shared" si="1"/>
        <v>390.58</v>
      </c>
    </row>
    <row r="64" spans="4:8" x14ac:dyDescent="0.25">
      <c r="D64" s="7">
        <f t="shared" ref="D64:D127" si="3">$B$11</f>
        <v>123.01298585341365</v>
      </c>
      <c r="H64" s="7">
        <f t="shared" si="1"/>
        <v>390.58</v>
      </c>
    </row>
    <row r="65" spans="4:8" x14ac:dyDescent="0.25">
      <c r="D65" s="7">
        <f t="shared" si="3"/>
        <v>123.01298585341365</v>
      </c>
      <c r="H65" s="7">
        <f t="shared" ref="H65:H128" si="4">$F$3</f>
        <v>390.58</v>
      </c>
    </row>
    <row r="66" spans="4:8" x14ac:dyDescent="0.25">
      <c r="D66" s="7">
        <f t="shared" si="3"/>
        <v>123.01298585341365</v>
      </c>
      <c r="H66" s="7">
        <f t="shared" si="4"/>
        <v>390.58</v>
      </c>
    </row>
    <row r="67" spans="4:8" x14ac:dyDescent="0.25">
      <c r="D67" s="7">
        <f t="shared" si="3"/>
        <v>123.01298585341365</v>
      </c>
      <c r="H67" s="7">
        <f t="shared" si="4"/>
        <v>390.58</v>
      </c>
    </row>
    <row r="68" spans="4:8" x14ac:dyDescent="0.25">
      <c r="D68" s="7">
        <f t="shared" si="3"/>
        <v>123.01298585341365</v>
      </c>
      <c r="H68" s="7">
        <f t="shared" si="4"/>
        <v>390.58</v>
      </c>
    </row>
    <row r="69" spans="4:8" x14ac:dyDescent="0.25">
      <c r="D69" s="7">
        <f t="shared" si="3"/>
        <v>123.01298585341365</v>
      </c>
      <c r="H69" s="7">
        <f t="shared" si="4"/>
        <v>390.58</v>
      </c>
    </row>
    <row r="70" spans="4:8" x14ac:dyDescent="0.25">
      <c r="D70" s="7">
        <f t="shared" si="3"/>
        <v>123.01298585341365</v>
      </c>
      <c r="H70" s="7">
        <f t="shared" si="4"/>
        <v>390.58</v>
      </c>
    </row>
    <row r="71" spans="4:8" x14ac:dyDescent="0.25">
      <c r="D71" s="7">
        <f t="shared" si="3"/>
        <v>123.01298585341365</v>
      </c>
      <c r="H71" s="7">
        <f t="shared" si="4"/>
        <v>390.58</v>
      </c>
    </row>
    <row r="72" spans="4:8" x14ac:dyDescent="0.25">
      <c r="D72" s="7">
        <f t="shared" si="3"/>
        <v>123.01298585341365</v>
      </c>
      <c r="H72" s="7">
        <f t="shared" si="4"/>
        <v>390.58</v>
      </c>
    </row>
    <row r="73" spans="4:8" x14ac:dyDescent="0.25">
      <c r="D73" s="7">
        <f t="shared" si="3"/>
        <v>123.01298585341365</v>
      </c>
      <c r="H73" s="7">
        <f t="shared" si="4"/>
        <v>390.58</v>
      </c>
    </row>
    <row r="74" spans="4:8" x14ac:dyDescent="0.25">
      <c r="D74" s="7">
        <f t="shared" si="3"/>
        <v>123.01298585341365</v>
      </c>
      <c r="H74" s="7">
        <f t="shared" si="4"/>
        <v>390.58</v>
      </c>
    </row>
    <row r="75" spans="4:8" x14ac:dyDescent="0.25">
      <c r="D75" s="7">
        <f t="shared" si="3"/>
        <v>123.01298585341365</v>
      </c>
      <c r="H75" s="7">
        <f t="shared" si="4"/>
        <v>390.58</v>
      </c>
    </row>
    <row r="76" spans="4:8" x14ac:dyDescent="0.25">
      <c r="D76" s="7">
        <f t="shared" si="3"/>
        <v>123.01298585341365</v>
      </c>
      <c r="H76" s="7">
        <f t="shared" si="4"/>
        <v>390.58</v>
      </c>
    </row>
    <row r="77" spans="4:8" x14ac:dyDescent="0.25">
      <c r="D77" s="7">
        <f t="shared" si="3"/>
        <v>123.01298585341365</v>
      </c>
      <c r="H77" s="7">
        <f t="shared" si="4"/>
        <v>390.58</v>
      </c>
    </row>
    <row r="78" spans="4:8" x14ac:dyDescent="0.25">
      <c r="D78" s="7">
        <f t="shared" si="3"/>
        <v>123.01298585341365</v>
      </c>
      <c r="H78" s="7">
        <f t="shared" si="4"/>
        <v>390.58</v>
      </c>
    </row>
    <row r="79" spans="4:8" x14ac:dyDescent="0.25">
      <c r="D79" s="7">
        <f t="shared" si="3"/>
        <v>123.01298585341365</v>
      </c>
      <c r="H79" s="7">
        <f t="shared" si="4"/>
        <v>390.58</v>
      </c>
    </row>
    <row r="80" spans="4:8" x14ac:dyDescent="0.25">
      <c r="D80" s="7">
        <f t="shared" si="3"/>
        <v>123.01298585341365</v>
      </c>
      <c r="H80" s="7">
        <f t="shared" si="4"/>
        <v>390.58</v>
      </c>
    </row>
    <row r="81" spans="4:8" x14ac:dyDescent="0.25">
      <c r="D81" s="7">
        <f t="shared" si="3"/>
        <v>123.01298585341365</v>
      </c>
      <c r="H81" s="7">
        <f t="shared" si="4"/>
        <v>390.58</v>
      </c>
    </row>
    <row r="82" spans="4:8" x14ac:dyDescent="0.25">
      <c r="D82" s="7">
        <f t="shared" si="3"/>
        <v>123.01298585341365</v>
      </c>
      <c r="H82" s="7">
        <f t="shared" si="4"/>
        <v>390.58</v>
      </c>
    </row>
    <row r="83" spans="4:8" x14ac:dyDescent="0.25">
      <c r="D83" s="7">
        <f t="shared" si="3"/>
        <v>123.01298585341365</v>
      </c>
      <c r="H83" s="7">
        <f t="shared" si="4"/>
        <v>390.58</v>
      </c>
    </row>
    <row r="84" spans="4:8" x14ac:dyDescent="0.25">
      <c r="D84" s="7">
        <f t="shared" si="3"/>
        <v>123.01298585341365</v>
      </c>
      <c r="H84" s="7">
        <f t="shared" si="4"/>
        <v>390.58</v>
      </c>
    </row>
    <row r="85" spans="4:8" x14ac:dyDescent="0.25">
      <c r="D85" s="7">
        <f t="shared" si="3"/>
        <v>123.01298585341365</v>
      </c>
      <c r="H85" s="7">
        <f t="shared" si="4"/>
        <v>390.58</v>
      </c>
    </row>
    <row r="86" spans="4:8" x14ac:dyDescent="0.25">
      <c r="D86" s="7">
        <f t="shared" si="3"/>
        <v>123.01298585341365</v>
      </c>
      <c r="H86" s="7">
        <f t="shared" si="4"/>
        <v>390.58</v>
      </c>
    </row>
    <row r="87" spans="4:8" x14ac:dyDescent="0.25">
      <c r="D87" s="7">
        <f t="shared" si="3"/>
        <v>123.01298585341365</v>
      </c>
      <c r="H87" s="7">
        <f t="shared" si="4"/>
        <v>390.58</v>
      </c>
    </row>
    <row r="88" spans="4:8" x14ac:dyDescent="0.25">
      <c r="D88" s="7">
        <f t="shared" si="3"/>
        <v>123.01298585341365</v>
      </c>
      <c r="H88" s="7">
        <f t="shared" si="4"/>
        <v>390.58</v>
      </c>
    </row>
    <row r="89" spans="4:8" x14ac:dyDescent="0.25">
      <c r="D89" s="7">
        <f t="shared" si="3"/>
        <v>123.01298585341365</v>
      </c>
      <c r="H89" s="7">
        <f t="shared" si="4"/>
        <v>390.58</v>
      </c>
    </row>
    <row r="90" spans="4:8" x14ac:dyDescent="0.25">
      <c r="D90" s="7">
        <f t="shared" si="3"/>
        <v>123.01298585341365</v>
      </c>
      <c r="H90" s="7">
        <f t="shared" si="4"/>
        <v>390.58</v>
      </c>
    </row>
    <row r="91" spans="4:8" x14ac:dyDescent="0.25">
      <c r="D91" s="7">
        <f t="shared" si="3"/>
        <v>123.01298585341365</v>
      </c>
      <c r="H91" s="7">
        <f t="shared" si="4"/>
        <v>390.58</v>
      </c>
    </row>
    <row r="92" spans="4:8" x14ac:dyDescent="0.25">
      <c r="D92" s="7">
        <f t="shared" si="3"/>
        <v>123.01298585341365</v>
      </c>
      <c r="H92" s="7">
        <f t="shared" si="4"/>
        <v>390.58</v>
      </c>
    </row>
    <row r="93" spans="4:8" x14ac:dyDescent="0.25">
      <c r="D93" s="7">
        <f t="shared" si="3"/>
        <v>123.01298585341365</v>
      </c>
      <c r="H93" s="7">
        <f t="shared" si="4"/>
        <v>390.58</v>
      </c>
    </row>
    <row r="94" spans="4:8" x14ac:dyDescent="0.25">
      <c r="D94" s="7">
        <f t="shared" si="3"/>
        <v>123.01298585341365</v>
      </c>
      <c r="H94" s="7">
        <f t="shared" si="4"/>
        <v>390.58</v>
      </c>
    </row>
    <row r="95" spans="4:8" x14ac:dyDescent="0.25">
      <c r="D95" s="7">
        <f t="shared" si="3"/>
        <v>123.01298585341365</v>
      </c>
      <c r="H95" s="7">
        <f t="shared" si="4"/>
        <v>390.58</v>
      </c>
    </row>
    <row r="96" spans="4:8" x14ac:dyDescent="0.25">
      <c r="D96" s="7">
        <f t="shared" si="3"/>
        <v>123.01298585341365</v>
      </c>
      <c r="H96" s="7">
        <f t="shared" si="4"/>
        <v>390.58</v>
      </c>
    </row>
    <row r="97" spans="4:8" x14ac:dyDescent="0.25">
      <c r="D97" s="7">
        <f t="shared" si="3"/>
        <v>123.01298585341365</v>
      </c>
      <c r="H97" s="7">
        <f t="shared" si="4"/>
        <v>390.58</v>
      </c>
    </row>
    <row r="98" spans="4:8" x14ac:dyDescent="0.25">
      <c r="D98" s="7">
        <f t="shared" si="3"/>
        <v>123.01298585341365</v>
      </c>
      <c r="H98" s="7">
        <f t="shared" si="4"/>
        <v>390.58</v>
      </c>
    </row>
    <row r="99" spans="4:8" x14ac:dyDescent="0.25">
      <c r="D99" s="7">
        <f t="shared" si="3"/>
        <v>123.01298585341365</v>
      </c>
      <c r="H99" s="7">
        <f t="shared" si="4"/>
        <v>390.58</v>
      </c>
    </row>
    <row r="100" spans="4:8" x14ac:dyDescent="0.25">
      <c r="D100" s="7">
        <f t="shared" si="3"/>
        <v>123.01298585341365</v>
      </c>
      <c r="H100" s="7">
        <f t="shared" si="4"/>
        <v>390.58</v>
      </c>
    </row>
    <row r="101" spans="4:8" x14ac:dyDescent="0.25">
      <c r="D101" s="7">
        <f t="shared" si="3"/>
        <v>123.01298585341365</v>
      </c>
      <c r="H101" s="7">
        <f t="shared" si="4"/>
        <v>390.58</v>
      </c>
    </row>
    <row r="102" spans="4:8" x14ac:dyDescent="0.25">
      <c r="D102" s="7">
        <f t="shared" si="3"/>
        <v>123.01298585341365</v>
      </c>
      <c r="H102" s="7">
        <f t="shared" si="4"/>
        <v>390.58</v>
      </c>
    </row>
    <row r="103" spans="4:8" x14ac:dyDescent="0.25">
      <c r="D103" s="7">
        <f t="shared" si="3"/>
        <v>123.01298585341365</v>
      </c>
      <c r="H103" s="7">
        <f t="shared" si="4"/>
        <v>390.58</v>
      </c>
    </row>
    <row r="104" spans="4:8" x14ac:dyDescent="0.25">
      <c r="D104" s="7">
        <f t="shared" si="3"/>
        <v>123.01298585341365</v>
      </c>
      <c r="H104" s="7">
        <f t="shared" si="4"/>
        <v>390.58</v>
      </c>
    </row>
    <row r="105" spans="4:8" x14ac:dyDescent="0.25">
      <c r="D105" s="7">
        <f t="shared" si="3"/>
        <v>123.01298585341365</v>
      </c>
      <c r="H105" s="7">
        <f t="shared" si="4"/>
        <v>390.58</v>
      </c>
    </row>
    <row r="106" spans="4:8" x14ac:dyDescent="0.25">
      <c r="D106" s="7">
        <f t="shared" si="3"/>
        <v>123.01298585341365</v>
      </c>
      <c r="H106" s="7">
        <f t="shared" si="4"/>
        <v>390.58</v>
      </c>
    </row>
    <row r="107" spans="4:8" x14ac:dyDescent="0.25">
      <c r="D107" s="7">
        <f t="shared" si="3"/>
        <v>123.01298585341365</v>
      </c>
      <c r="H107" s="7">
        <f t="shared" si="4"/>
        <v>390.58</v>
      </c>
    </row>
    <row r="108" spans="4:8" x14ac:dyDescent="0.25">
      <c r="D108" s="7">
        <f t="shared" si="3"/>
        <v>123.01298585341365</v>
      </c>
      <c r="H108" s="7">
        <f t="shared" si="4"/>
        <v>390.58</v>
      </c>
    </row>
    <row r="109" spans="4:8" x14ac:dyDescent="0.25">
      <c r="D109" s="7">
        <f t="shared" si="3"/>
        <v>123.01298585341365</v>
      </c>
      <c r="H109" s="7">
        <f t="shared" si="4"/>
        <v>390.58</v>
      </c>
    </row>
    <row r="110" spans="4:8" x14ac:dyDescent="0.25">
      <c r="D110" s="7">
        <f t="shared" si="3"/>
        <v>123.01298585341365</v>
      </c>
      <c r="H110" s="7">
        <f t="shared" si="4"/>
        <v>390.58</v>
      </c>
    </row>
    <row r="111" spans="4:8" x14ac:dyDescent="0.25">
      <c r="D111" s="7">
        <f t="shared" si="3"/>
        <v>123.01298585341365</v>
      </c>
      <c r="H111" s="7">
        <f t="shared" si="4"/>
        <v>390.58</v>
      </c>
    </row>
    <row r="112" spans="4:8" x14ac:dyDescent="0.25">
      <c r="D112" s="7">
        <f t="shared" si="3"/>
        <v>123.01298585341365</v>
      </c>
      <c r="H112" s="7">
        <f t="shared" si="4"/>
        <v>390.58</v>
      </c>
    </row>
    <row r="113" spans="4:8" x14ac:dyDescent="0.25">
      <c r="D113" s="7">
        <f t="shared" si="3"/>
        <v>123.01298585341365</v>
      </c>
      <c r="H113" s="7">
        <f t="shared" si="4"/>
        <v>390.58</v>
      </c>
    </row>
    <row r="114" spans="4:8" x14ac:dyDescent="0.25">
      <c r="D114" s="7">
        <f t="shared" si="3"/>
        <v>123.01298585341365</v>
      </c>
      <c r="H114" s="7">
        <f t="shared" si="4"/>
        <v>390.58</v>
      </c>
    </row>
    <row r="115" spans="4:8" x14ac:dyDescent="0.25">
      <c r="D115" s="7">
        <f t="shared" si="3"/>
        <v>123.01298585341365</v>
      </c>
      <c r="H115" s="7">
        <f t="shared" si="4"/>
        <v>390.58</v>
      </c>
    </row>
    <row r="116" spans="4:8" x14ac:dyDescent="0.25">
      <c r="D116" s="7">
        <f t="shared" si="3"/>
        <v>123.01298585341365</v>
      </c>
      <c r="H116" s="7">
        <f t="shared" si="4"/>
        <v>390.58</v>
      </c>
    </row>
    <row r="117" spans="4:8" x14ac:dyDescent="0.25">
      <c r="D117" s="7">
        <f t="shared" si="3"/>
        <v>123.01298585341365</v>
      </c>
      <c r="H117" s="7">
        <f t="shared" si="4"/>
        <v>390.58</v>
      </c>
    </row>
    <row r="118" spans="4:8" x14ac:dyDescent="0.25">
      <c r="D118" s="7">
        <f t="shared" si="3"/>
        <v>123.01298585341365</v>
      </c>
      <c r="H118" s="7">
        <f t="shared" si="4"/>
        <v>390.58</v>
      </c>
    </row>
    <row r="119" spans="4:8" x14ac:dyDescent="0.25">
      <c r="D119" s="7">
        <f t="shared" si="3"/>
        <v>123.01298585341365</v>
      </c>
      <c r="H119" s="7">
        <f t="shared" si="4"/>
        <v>390.58</v>
      </c>
    </row>
    <row r="120" spans="4:8" x14ac:dyDescent="0.25">
      <c r="D120" s="7">
        <f t="shared" si="3"/>
        <v>123.01298585341365</v>
      </c>
      <c r="H120" s="7">
        <f t="shared" si="4"/>
        <v>390.58</v>
      </c>
    </row>
    <row r="121" spans="4:8" x14ac:dyDescent="0.25">
      <c r="D121" s="7">
        <f t="shared" si="3"/>
        <v>123.01298585341365</v>
      </c>
      <c r="H121" s="7">
        <f t="shared" si="4"/>
        <v>390.58</v>
      </c>
    </row>
    <row r="122" spans="4:8" x14ac:dyDescent="0.25">
      <c r="D122" s="7">
        <f t="shared" si="3"/>
        <v>123.01298585341365</v>
      </c>
      <c r="H122" s="7">
        <f t="shared" si="4"/>
        <v>390.58</v>
      </c>
    </row>
    <row r="123" spans="4:8" x14ac:dyDescent="0.25">
      <c r="D123" s="7">
        <f t="shared" si="3"/>
        <v>123.01298585341365</v>
      </c>
      <c r="H123" s="7">
        <f t="shared" si="4"/>
        <v>390.58</v>
      </c>
    </row>
    <row r="124" spans="4:8" x14ac:dyDescent="0.25">
      <c r="D124" s="7">
        <f t="shared" si="3"/>
        <v>123.01298585341365</v>
      </c>
      <c r="H124" s="7">
        <f t="shared" si="4"/>
        <v>390.58</v>
      </c>
    </row>
    <row r="125" spans="4:8" x14ac:dyDescent="0.25">
      <c r="D125" s="7">
        <f t="shared" si="3"/>
        <v>123.01298585341365</v>
      </c>
      <c r="H125" s="7">
        <f t="shared" si="4"/>
        <v>390.58</v>
      </c>
    </row>
    <row r="126" spans="4:8" x14ac:dyDescent="0.25">
      <c r="D126" s="7">
        <f t="shared" si="3"/>
        <v>123.01298585341365</v>
      </c>
      <c r="H126" s="7">
        <f t="shared" si="4"/>
        <v>390.58</v>
      </c>
    </row>
    <row r="127" spans="4:8" x14ac:dyDescent="0.25">
      <c r="D127" s="7">
        <f t="shared" si="3"/>
        <v>123.01298585341365</v>
      </c>
      <c r="H127" s="7">
        <f t="shared" si="4"/>
        <v>390.58</v>
      </c>
    </row>
    <row r="128" spans="4:8" x14ac:dyDescent="0.25">
      <c r="D128" s="7">
        <f t="shared" ref="D128:D191" si="5">$B$11</f>
        <v>123.01298585341365</v>
      </c>
      <c r="H128" s="7">
        <f t="shared" si="4"/>
        <v>390.58</v>
      </c>
    </row>
    <row r="129" spans="4:8" x14ac:dyDescent="0.25">
      <c r="D129" s="7">
        <f t="shared" si="5"/>
        <v>123.01298585341365</v>
      </c>
      <c r="H129" s="7">
        <f t="shared" ref="H129:H192" si="6">$F$3</f>
        <v>390.58</v>
      </c>
    </row>
    <row r="130" spans="4:8" x14ac:dyDescent="0.25">
      <c r="D130" s="7">
        <f t="shared" si="5"/>
        <v>123.01298585341365</v>
      </c>
      <c r="H130" s="7">
        <f t="shared" si="6"/>
        <v>390.58</v>
      </c>
    </row>
    <row r="131" spans="4:8" x14ac:dyDescent="0.25">
      <c r="D131" s="7">
        <f t="shared" si="5"/>
        <v>123.01298585341365</v>
      </c>
      <c r="H131" s="7">
        <f t="shared" si="6"/>
        <v>390.58</v>
      </c>
    </row>
    <row r="132" spans="4:8" x14ac:dyDescent="0.25">
      <c r="D132" s="7">
        <f t="shared" si="5"/>
        <v>123.01298585341365</v>
      </c>
      <c r="H132" s="7">
        <f t="shared" si="6"/>
        <v>390.58</v>
      </c>
    </row>
    <row r="133" spans="4:8" x14ac:dyDescent="0.25">
      <c r="D133" s="7">
        <f t="shared" si="5"/>
        <v>123.01298585341365</v>
      </c>
      <c r="H133" s="7">
        <f t="shared" si="6"/>
        <v>390.58</v>
      </c>
    </row>
    <row r="134" spans="4:8" x14ac:dyDescent="0.25">
      <c r="D134" s="7">
        <f t="shared" si="5"/>
        <v>123.01298585341365</v>
      </c>
      <c r="H134" s="7">
        <f t="shared" si="6"/>
        <v>390.58</v>
      </c>
    </row>
    <row r="135" spans="4:8" x14ac:dyDescent="0.25">
      <c r="D135" s="7">
        <f t="shared" si="5"/>
        <v>123.01298585341365</v>
      </c>
      <c r="H135" s="7">
        <f t="shared" si="6"/>
        <v>390.58</v>
      </c>
    </row>
    <row r="136" spans="4:8" x14ac:dyDescent="0.25">
      <c r="D136" s="7">
        <f t="shared" si="5"/>
        <v>123.01298585341365</v>
      </c>
      <c r="H136" s="7">
        <f t="shared" si="6"/>
        <v>390.58</v>
      </c>
    </row>
    <row r="137" spans="4:8" x14ac:dyDescent="0.25">
      <c r="D137" s="7">
        <f t="shared" si="5"/>
        <v>123.01298585341365</v>
      </c>
      <c r="H137" s="7">
        <f t="shared" si="6"/>
        <v>390.58</v>
      </c>
    </row>
    <row r="138" spans="4:8" x14ac:dyDescent="0.25">
      <c r="D138" s="7">
        <f t="shared" si="5"/>
        <v>123.01298585341365</v>
      </c>
      <c r="H138" s="7">
        <f t="shared" si="6"/>
        <v>390.58</v>
      </c>
    </row>
    <row r="139" spans="4:8" x14ac:dyDescent="0.25">
      <c r="D139" s="7">
        <f t="shared" si="5"/>
        <v>123.01298585341365</v>
      </c>
      <c r="H139" s="7">
        <f t="shared" si="6"/>
        <v>390.58</v>
      </c>
    </row>
    <row r="140" spans="4:8" x14ac:dyDescent="0.25">
      <c r="D140" s="7">
        <f t="shared" si="5"/>
        <v>123.01298585341365</v>
      </c>
      <c r="H140" s="7">
        <f t="shared" si="6"/>
        <v>390.58</v>
      </c>
    </row>
    <row r="141" spans="4:8" x14ac:dyDescent="0.25">
      <c r="D141" s="7">
        <f t="shared" si="5"/>
        <v>123.01298585341365</v>
      </c>
      <c r="H141" s="7">
        <f t="shared" si="6"/>
        <v>390.58</v>
      </c>
    </row>
    <row r="142" spans="4:8" x14ac:dyDescent="0.25">
      <c r="D142" s="7">
        <f t="shared" si="5"/>
        <v>123.01298585341365</v>
      </c>
      <c r="H142" s="7">
        <f t="shared" si="6"/>
        <v>390.58</v>
      </c>
    </row>
    <row r="143" spans="4:8" x14ac:dyDescent="0.25">
      <c r="D143" s="7">
        <f t="shared" si="5"/>
        <v>123.01298585341365</v>
      </c>
      <c r="H143" s="7">
        <f t="shared" si="6"/>
        <v>390.58</v>
      </c>
    </row>
    <row r="144" spans="4:8" x14ac:dyDescent="0.25">
      <c r="D144" s="7">
        <f t="shared" si="5"/>
        <v>123.01298585341365</v>
      </c>
      <c r="H144" s="7">
        <f t="shared" si="6"/>
        <v>390.58</v>
      </c>
    </row>
    <row r="145" spans="4:8" x14ac:dyDescent="0.25">
      <c r="D145" s="7">
        <f t="shared" si="5"/>
        <v>123.01298585341365</v>
      </c>
      <c r="H145" s="7">
        <f t="shared" si="6"/>
        <v>390.58</v>
      </c>
    </row>
    <row r="146" spans="4:8" x14ac:dyDescent="0.25">
      <c r="D146" s="7">
        <f t="shared" si="5"/>
        <v>123.01298585341365</v>
      </c>
      <c r="H146" s="7">
        <f t="shared" si="6"/>
        <v>390.58</v>
      </c>
    </row>
    <row r="147" spans="4:8" x14ac:dyDescent="0.25">
      <c r="D147" s="7">
        <f t="shared" si="5"/>
        <v>123.01298585341365</v>
      </c>
      <c r="H147" s="7">
        <f t="shared" si="6"/>
        <v>390.58</v>
      </c>
    </row>
    <row r="148" spans="4:8" x14ac:dyDescent="0.25">
      <c r="D148" s="7">
        <f t="shared" si="5"/>
        <v>123.01298585341365</v>
      </c>
      <c r="H148" s="7">
        <f t="shared" si="6"/>
        <v>390.58</v>
      </c>
    </row>
    <row r="149" spans="4:8" x14ac:dyDescent="0.25">
      <c r="D149" s="7">
        <f t="shared" si="5"/>
        <v>123.01298585341365</v>
      </c>
      <c r="H149" s="7">
        <f t="shared" si="6"/>
        <v>390.58</v>
      </c>
    </row>
    <row r="150" spans="4:8" x14ac:dyDescent="0.25">
      <c r="D150" s="7">
        <f t="shared" si="5"/>
        <v>123.01298585341365</v>
      </c>
      <c r="H150" s="7">
        <f t="shared" si="6"/>
        <v>390.58</v>
      </c>
    </row>
    <row r="151" spans="4:8" x14ac:dyDescent="0.25">
      <c r="D151" s="7">
        <f t="shared" si="5"/>
        <v>123.01298585341365</v>
      </c>
      <c r="H151" s="7">
        <f t="shared" si="6"/>
        <v>390.58</v>
      </c>
    </row>
    <row r="152" spans="4:8" x14ac:dyDescent="0.25">
      <c r="D152" s="7">
        <f t="shared" si="5"/>
        <v>123.01298585341365</v>
      </c>
      <c r="H152" s="7">
        <f t="shared" si="6"/>
        <v>390.58</v>
      </c>
    </row>
    <row r="153" spans="4:8" x14ac:dyDescent="0.25">
      <c r="D153" s="7">
        <f t="shared" si="5"/>
        <v>123.01298585341365</v>
      </c>
      <c r="H153" s="7">
        <f t="shared" si="6"/>
        <v>390.58</v>
      </c>
    </row>
    <row r="154" spans="4:8" x14ac:dyDescent="0.25">
      <c r="D154" s="7">
        <f t="shared" si="5"/>
        <v>123.01298585341365</v>
      </c>
      <c r="H154" s="7">
        <f t="shared" si="6"/>
        <v>390.58</v>
      </c>
    </row>
    <row r="155" spans="4:8" x14ac:dyDescent="0.25">
      <c r="D155" s="7">
        <f t="shared" si="5"/>
        <v>123.01298585341365</v>
      </c>
      <c r="H155" s="7">
        <f t="shared" si="6"/>
        <v>390.58</v>
      </c>
    </row>
    <row r="156" spans="4:8" x14ac:dyDescent="0.25">
      <c r="D156" s="7">
        <f t="shared" si="5"/>
        <v>123.01298585341365</v>
      </c>
      <c r="H156" s="7">
        <f t="shared" si="6"/>
        <v>390.58</v>
      </c>
    </row>
    <row r="157" spans="4:8" x14ac:dyDescent="0.25">
      <c r="D157" s="7">
        <f t="shared" si="5"/>
        <v>123.01298585341365</v>
      </c>
      <c r="H157" s="7">
        <f t="shared" si="6"/>
        <v>390.58</v>
      </c>
    </row>
    <row r="158" spans="4:8" x14ac:dyDescent="0.25">
      <c r="D158" s="7">
        <f t="shared" si="5"/>
        <v>123.01298585341365</v>
      </c>
      <c r="H158" s="7">
        <f t="shared" si="6"/>
        <v>390.58</v>
      </c>
    </row>
    <row r="159" spans="4:8" x14ac:dyDescent="0.25">
      <c r="D159" s="7">
        <f t="shared" si="5"/>
        <v>123.01298585341365</v>
      </c>
      <c r="H159" s="7">
        <f t="shared" si="6"/>
        <v>390.58</v>
      </c>
    </row>
    <row r="160" spans="4:8" x14ac:dyDescent="0.25">
      <c r="D160" s="7">
        <f t="shared" si="5"/>
        <v>123.01298585341365</v>
      </c>
      <c r="H160" s="7">
        <f t="shared" si="6"/>
        <v>390.58</v>
      </c>
    </row>
    <row r="161" spans="4:8" x14ac:dyDescent="0.25">
      <c r="D161" s="7">
        <f t="shared" si="5"/>
        <v>123.01298585341365</v>
      </c>
      <c r="H161" s="7">
        <f t="shared" si="6"/>
        <v>390.58</v>
      </c>
    </row>
    <row r="162" spans="4:8" x14ac:dyDescent="0.25">
      <c r="D162" s="7">
        <f t="shared" si="5"/>
        <v>123.01298585341365</v>
      </c>
      <c r="H162" s="7">
        <f t="shared" si="6"/>
        <v>390.58</v>
      </c>
    </row>
    <row r="163" spans="4:8" x14ac:dyDescent="0.25">
      <c r="D163" s="7">
        <f t="shared" si="5"/>
        <v>123.01298585341365</v>
      </c>
      <c r="H163" s="7">
        <f t="shared" si="6"/>
        <v>390.58</v>
      </c>
    </row>
    <row r="164" spans="4:8" x14ac:dyDescent="0.25">
      <c r="D164" s="7">
        <f t="shared" si="5"/>
        <v>123.01298585341365</v>
      </c>
      <c r="H164" s="7">
        <f t="shared" si="6"/>
        <v>390.58</v>
      </c>
    </row>
    <row r="165" spans="4:8" x14ac:dyDescent="0.25">
      <c r="D165" s="7">
        <f t="shared" si="5"/>
        <v>123.01298585341365</v>
      </c>
      <c r="H165" s="7">
        <f t="shared" si="6"/>
        <v>390.58</v>
      </c>
    </row>
    <row r="166" spans="4:8" x14ac:dyDescent="0.25">
      <c r="D166" s="7">
        <f t="shared" si="5"/>
        <v>123.01298585341365</v>
      </c>
      <c r="H166" s="7">
        <f t="shared" si="6"/>
        <v>390.58</v>
      </c>
    </row>
    <row r="167" spans="4:8" x14ac:dyDescent="0.25">
      <c r="D167" s="7">
        <f t="shared" si="5"/>
        <v>123.01298585341365</v>
      </c>
      <c r="H167" s="7">
        <f t="shared" si="6"/>
        <v>390.58</v>
      </c>
    </row>
    <row r="168" spans="4:8" x14ac:dyDescent="0.25">
      <c r="D168" s="7">
        <f t="shared" si="5"/>
        <v>123.01298585341365</v>
      </c>
      <c r="H168" s="7">
        <f t="shared" si="6"/>
        <v>390.58</v>
      </c>
    </row>
    <row r="169" spans="4:8" x14ac:dyDescent="0.25">
      <c r="D169" s="7">
        <f t="shared" si="5"/>
        <v>123.01298585341365</v>
      </c>
      <c r="H169" s="7">
        <f t="shared" si="6"/>
        <v>390.58</v>
      </c>
    </row>
    <row r="170" spans="4:8" x14ac:dyDescent="0.25">
      <c r="D170" s="7">
        <f t="shared" si="5"/>
        <v>123.01298585341365</v>
      </c>
      <c r="H170" s="7">
        <f t="shared" si="6"/>
        <v>390.58</v>
      </c>
    </row>
    <row r="171" spans="4:8" x14ac:dyDescent="0.25">
      <c r="D171" s="7">
        <f t="shared" si="5"/>
        <v>123.01298585341365</v>
      </c>
      <c r="H171" s="7">
        <f t="shared" si="6"/>
        <v>390.58</v>
      </c>
    </row>
    <row r="172" spans="4:8" x14ac:dyDescent="0.25">
      <c r="D172" s="7">
        <f t="shared" si="5"/>
        <v>123.01298585341365</v>
      </c>
      <c r="H172" s="7">
        <f t="shared" si="6"/>
        <v>390.58</v>
      </c>
    </row>
    <row r="173" spans="4:8" x14ac:dyDescent="0.25">
      <c r="D173" s="7">
        <f t="shared" si="5"/>
        <v>123.01298585341365</v>
      </c>
      <c r="H173" s="7">
        <f t="shared" si="6"/>
        <v>390.58</v>
      </c>
    </row>
    <row r="174" spans="4:8" x14ac:dyDescent="0.25">
      <c r="D174" s="7">
        <f t="shared" si="5"/>
        <v>123.01298585341365</v>
      </c>
      <c r="H174" s="7">
        <f t="shared" si="6"/>
        <v>390.58</v>
      </c>
    </row>
    <row r="175" spans="4:8" x14ac:dyDescent="0.25">
      <c r="D175" s="7">
        <f t="shared" si="5"/>
        <v>123.01298585341365</v>
      </c>
      <c r="H175" s="7">
        <f t="shared" si="6"/>
        <v>390.58</v>
      </c>
    </row>
    <row r="176" spans="4:8" x14ac:dyDescent="0.25">
      <c r="D176" s="7">
        <f t="shared" si="5"/>
        <v>123.01298585341365</v>
      </c>
      <c r="H176" s="7">
        <f t="shared" si="6"/>
        <v>390.58</v>
      </c>
    </row>
    <row r="177" spans="4:8" x14ac:dyDescent="0.25">
      <c r="D177" s="7">
        <f t="shared" si="5"/>
        <v>123.01298585341365</v>
      </c>
      <c r="H177" s="7">
        <f t="shared" si="6"/>
        <v>390.58</v>
      </c>
    </row>
    <row r="178" spans="4:8" x14ac:dyDescent="0.25">
      <c r="D178" s="7">
        <f t="shared" si="5"/>
        <v>123.01298585341365</v>
      </c>
      <c r="H178" s="7">
        <f t="shared" si="6"/>
        <v>390.58</v>
      </c>
    </row>
    <row r="179" spans="4:8" x14ac:dyDescent="0.25">
      <c r="D179" s="7">
        <f t="shared" si="5"/>
        <v>123.01298585341365</v>
      </c>
      <c r="H179" s="7">
        <f t="shared" si="6"/>
        <v>390.58</v>
      </c>
    </row>
    <row r="180" spans="4:8" x14ac:dyDescent="0.25">
      <c r="D180" s="7">
        <f t="shared" si="5"/>
        <v>123.01298585341365</v>
      </c>
      <c r="H180" s="7">
        <f t="shared" si="6"/>
        <v>390.58</v>
      </c>
    </row>
    <row r="181" spans="4:8" x14ac:dyDescent="0.25">
      <c r="D181" s="7">
        <f t="shared" si="5"/>
        <v>123.01298585341365</v>
      </c>
      <c r="H181" s="7">
        <f t="shared" si="6"/>
        <v>390.58</v>
      </c>
    </row>
    <row r="182" spans="4:8" x14ac:dyDescent="0.25">
      <c r="D182" s="7">
        <f t="shared" si="5"/>
        <v>123.01298585341365</v>
      </c>
      <c r="H182" s="7">
        <f t="shared" si="6"/>
        <v>390.58</v>
      </c>
    </row>
    <row r="183" spans="4:8" x14ac:dyDescent="0.25">
      <c r="D183" s="7">
        <f t="shared" si="5"/>
        <v>123.01298585341365</v>
      </c>
      <c r="H183" s="7">
        <f t="shared" si="6"/>
        <v>390.58</v>
      </c>
    </row>
    <row r="184" spans="4:8" x14ac:dyDescent="0.25">
      <c r="D184" s="7">
        <f t="shared" si="5"/>
        <v>123.01298585341365</v>
      </c>
      <c r="H184" s="7">
        <f t="shared" si="6"/>
        <v>390.58</v>
      </c>
    </row>
    <row r="185" spans="4:8" x14ac:dyDescent="0.25">
      <c r="D185" s="7">
        <f t="shared" si="5"/>
        <v>123.01298585341365</v>
      </c>
      <c r="H185" s="7">
        <f t="shared" si="6"/>
        <v>390.58</v>
      </c>
    </row>
    <row r="186" spans="4:8" x14ac:dyDescent="0.25">
      <c r="D186" s="7">
        <f t="shared" si="5"/>
        <v>123.01298585341365</v>
      </c>
      <c r="H186" s="7">
        <f t="shared" si="6"/>
        <v>390.58</v>
      </c>
    </row>
    <row r="187" spans="4:8" x14ac:dyDescent="0.25">
      <c r="D187" s="7">
        <f t="shared" si="5"/>
        <v>123.01298585341365</v>
      </c>
      <c r="H187" s="7">
        <f t="shared" si="6"/>
        <v>390.58</v>
      </c>
    </row>
    <row r="188" spans="4:8" x14ac:dyDescent="0.25">
      <c r="D188" s="7">
        <f t="shared" si="5"/>
        <v>123.01298585341365</v>
      </c>
      <c r="H188" s="7">
        <f t="shared" si="6"/>
        <v>390.58</v>
      </c>
    </row>
    <row r="189" spans="4:8" x14ac:dyDescent="0.25">
      <c r="D189" s="7">
        <f t="shared" si="5"/>
        <v>123.01298585341365</v>
      </c>
      <c r="H189" s="7">
        <f t="shared" si="6"/>
        <v>390.58</v>
      </c>
    </row>
    <row r="190" spans="4:8" x14ac:dyDescent="0.25">
      <c r="D190" s="7">
        <f t="shared" si="5"/>
        <v>123.01298585341365</v>
      </c>
      <c r="H190" s="7">
        <f t="shared" si="6"/>
        <v>390.58</v>
      </c>
    </row>
    <row r="191" spans="4:8" x14ac:dyDescent="0.25">
      <c r="D191" s="7">
        <f t="shared" si="5"/>
        <v>123.01298585341365</v>
      </c>
      <c r="H191" s="7">
        <f t="shared" si="6"/>
        <v>390.58</v>
      </c>
    </row>
    <row r="192" spans="4:8" x14ac:dyDescent="0.25">
      <c r="D192" s="7">
        <f t="shared" ref="D192:D240" si="7">$B$11</f>
        <v>123.01298585341365</v>
      </c>
      <c r="H192" s="7">
        <f t="shared" si="6"/>
        <v>390.58</v>
      </c>
    </row>
    <row r="193" spans="4:8" x14ac:dyDescent="0.25">
      <c r="D193" s="7">
        <f t="shared" si="7"/>
        <v>123.01298585341365</v>
      </c>
      <c r="H193" s="7">
        <f t="shared" ref="H193:H240" si="8">$F$3</f>
        <v>390.58</v>
      </c>
    </row>
    <row r="194" spans="4:8" x14ac:dyDescent="0.25">
      <c r="D194" s="7">
        <f t="shared" si="7"/>
        <v>123.01298585341365</v>
      </c>
      <c r="H194" s="7">
        <f t="shared" si="8"/>
        <v>390.58</v>
      </c>
    </row>
    <row r="195" spans="4:8" x14ac:dyDescent="0.25">
      <c r="D195" s="7">
        <f t="shared" si="7"/>
        <v>123.01298585341365</v>
      </c>
      <c r="H195" s="7">
        <f t="shared" si="8"/>
        <v>390.58</v>
      </c>
    </row>
    <row r="196" spans="4:8" x14ac:dyDescent="0.25">
      <c r="D196" s="7">
        <f t="shared" si="7"/>
        <v>123.01298585341365</v>
      </c>
      <c r="H196" s="7">
        <f t="shared" si="8"/>
        <v>390.58</v>
      </c>
    </row>
    <row r="197" spans="4:8" x14ac:dyDescent="0.25">
      <c r="D197" s="7">
        <f t="shared" si="7"/>
        <v>123.01298585341365</v>
      </c>
      <c r="H197" s="7">
        <f t="shared" si="8"/>
        <v>390.58</v>
      </c>
    </row>
    <row r="198" spans="4:8" x14ac:dyDescent="0.25">
      <c r="D198" s="7">
        <f t="shared" si="7"/>
        <v>123.01298585341365</v>
      </c>
      <c r="H198" s="7">
        <f t="shared" si="8"/>
        <v>390.58</v>
      </c>
    </row>
    <row r="199" spans="4:8" x14ac:dyDescent="0.25">
      <c r="D199" s="7">
        <f t="shared" si="7"/>
        <v>123.01298585341365</v>
      </c>
      <c r="H199" s="7">
        <f t="shared" si="8"/>
        <v>390.58</v>
      </c>
    </row>
    <row r="200" spans="4:8" x14ac:dyDescent="0.25">
      <c r="D200" s="7">
        <f t="shared" si="7"/>
        <v>123.01298585341365</v>
      </c>
      <c r="H200" s="7">
        <f t="shared" si="8"/>
        <v>390.58</v>
      </c>
    </row>
    <row r="201" spans="4:8" x14ac:dyDescent="0.25">
      <c r="D201" s="7">
        <f t="shared" si="7"/>
        <v>123.01298585341365</v>
      </c>
      <c r="H201" s="7">
        <f t="shared" si="8"/>
        <v>390.58</v>
      </c>
    </row>
    <row r="202" spans="4:8" x14ac:dyDescent="0.25">
      <c r="D202" s="7">
        <f t="shared" si="7"/>
        <v>123.01298585341365</v>
      </c>
      <c r="H202" s="7">
        <f t="shared" si="8"/>
        <v>390.58</v>
      </c>
    </row>
    <row r="203" spans="4:8" x14ac:dyDescent="0.25">
      <c r="D203" s="7">
        <f t="shared" si="7"/>
        <v>123.01298585341365</v>
      </c>
      <c r="H203" s="7">
        <f t="shared" si="8"/>
        <v>390.58</v>
      </c>
    </row>
    <row r="204" spans="4:8" x14ac:dyDescent="0.25">
      <c r="D204" s="7">
        <f t="shared" si="7"/>
        <v>123.01298585341365</v>
      </c>
      <c r="H204" s="7">
        <f t="shared" si="8"/>
        <v>390.58</v>
      </c>
    </row>
    <row r="205" spans="4:8" x14ac:dyDescent="0.25">
      <c r="D205" s="7">
        <f t="shared" si="7"/>
        <v>123.01298585341365</v>
      </c>
      <c r="H205" s="7">
        <f t="shared" si="8"/>
        <v>390.58</v>
      </c>
    </row>
    <row r="206" spans="4:8" x14ac:dyDescent="0.25">
      <c r="D206" s="7">
        <f t="shared" si="7"/>
        <v>123.01298585341365</v>
      </c>
      <c r="H206" s="7">
        <f t="shared" si="8"/>
        <v>390.58</v>
      </c>
    </row>
    <row r="207" spans="4:8" x14ac:dyDescent="0.25">
      <c r="D207" s="7">
        <f t="shared" si="7"/>
        <v>123.01298585341365</v>
      </c>
      <c r="H207" s="7">
        <f t="shared" si="8"/>
        <v>390.58</v>
      </c>
    </row>
    <row r="208" spans="4:8" x14ac:dyDescent="0.25">
      <c r="D208" s="7">
        <f t="shared" si="7"/>
        <v>123.01298585341365</v>
      </c>
      <c r="H208" s="7">
        <f t="shared" si="8"/>
        <v>390.58</v>
      </c>
    </row>
    <row r="209" spans="4:8" x14ac:dyDescent="0.25">
      <c r="D209" s="7">
        <f t="shared" si="7"/>
        <v>123.01298585341365</v>
      </c>
      <c r="H209" s="7">
        <f t="shared" si="8"/>
        <v>390.58</v>
      </c>
    </row>
    <row r="210" spans="4:8" x14ac:dyDescent="0.25">
      <c r="D210" s="7">
        <f t="shared" si="7"/>
        <v>123.01298585341365</v>
      </c>
      <c r="H210" s="7">
        <f t="shared" si="8"/>
        <v>390.58</v>
      </c>
    </row>
    <row r="211" spans="4:8" x14ac:dyDescent="0.25">
      <c r="D211" s="7">
        <f t="shared" si="7"/>
        <v>123.01298585341365</v>
      </c>
      <c r="H211" s="7">
        <f t="shared" si="8"/>
        <v>390.58</v>
      </c>
    </row>
    <row r="212" spans="4:8" x14ac:dyDescent="0.25">
      <c r="D212" s="7">
        <f t="shared" si="7"/>
        <v>123.01298585341365</v>
      </c>
      <c r="H212" s="7">
        <f t="shared" si="8"/>
        <v>390.58</v>
      </c>
    </row>
    <row r="213" spans="4:8" x14ac:dyDescent="0.25">
      <c r="D213" s="7">
        <f t="shared" si="7"/>
        <v>123.01298585341365</v>
      </c>
      <c r="H213" s="7">
        <f t="shared" si="8"/>
        <v>390.58</v>
      </c>
    </row>
    <row r="214" spans="4:8" x14ac:dyDescent="0.25">
      <c r="D214" s="7">
        <f t="shared" si="7"/>
        <v>123.01298585341365</v>
      </c>
      <c r="H214" s="7">
        <f t="shared" si="8"/>
        <v>390.58</v>
      </c>
    </row>
    <row r="215" spans="4:8" x14ac:dyDescent="0.25">
      <c r="D215" s="7">
        <f t="shared" si="7"/>
        <v>123.01298585341365</v>
      </c>
      <c r="H215" s="7">
        <f t="shared" si="8"/>
        <v>390.58</v>
      </c>
    </row>
    <row r="216" spans="4:8" x14ac:dyDescent="0.25">
      <c r="D216" s="7">
        <f t="shared" si="7"/>
        <v>123.01298585341365</v>
      </c>
      <c r="H216" s="7">
        <f t="shared" si="8"/>
        <v>390.58</v>
      </c>
    </row>
    <row r="217" spans="4:8" x14ac:dyDescent="0.25">
      <c r="D217" s="7">
        <f t="shared" si="7"/>
        <v>123.01298585341365</v>
      </c>
      <c r="H217" s="7">
        <f t="shared" si="8"/>
        <v>390.58</v>
      </c>
    </row>
    <row r="218" spans="4:8" x14ac:dyDescent="0.25">
      <c r="D218" s="7">
        <f t="shared" si="7"/>
        <v>123.01298585341365</v>
      </c>
      <c r="H218" s="7">
        <f t="shared" si="8"/>
        <v>390.58</v>
      </c>
    </row>
    <row r="219" spans="4:8" x14ac:dyDescent="0.25">
      <c r="D219" s="7">
        <f t="shared" si="7"/>
        <v>123.01298585341365</v>
      </c>
      <c r="H219" s="7">
        <f t="shared" si="8"/>
        <v>390.58</v>
      </c>
    </row>
    <row r="220" spans="4:8" x14ac:dyDescent="0.25">
      <c r="D220" s="7">
        <f t="shared" si="7"/>
        <v>123.01298585341365</v>
      </c>
      <c r="H220" s="7">
        <f t="shared" si="8"/>
        <v>390.58</v>
      </c>
    </row>
    <row r="221" spans="4:8" x14ac:dyDescent="0.25">
      <c r="D221" s="7">
        <f t="shared" si="7"/>
        <v>123.01298585341365</v>
      </c>
      <c r="H221" s="7">
        <f t="shared" si="8"/>
        <v>390.58</v>
      </c>
    </row>
    <row r="222" spans="4:8" x14ac:dyDescent="0.25">
      <c r="D222" s="7">
        <f t="shared" si="7"/>
        <v>123.01298585341365</v>
      </c>
      <c r="H222" s="7">
        <f t="shared" si="8"/>
        <v>390.58</v>
      </c>
    </row>
    <row r="223" spans="4:8" x14ac:dyDescent="0.25">
      <c r="D223" s="7">
        <f t="shared" si="7"/>
        <v>123.01298585341365</v>
      </c>
      <c r="H223" s="7">
        <f t="shared" si="8"/>
        <v>390.58</v>
      </c>
    </row>
    <row r="224" spans="4:8" x14ac:dyDescent="0.25">
      <c r="D224" s="7">
        <f t="shared" si="7"/>
        <v>123.01298585341365</v>
      </c>
      <c r="H224" s="7">
        <f t="shared" si="8"/>
        <v>390.58</v>
      </c>
    </row>
    <row r="225" spans="4:8" x14ac:dyDescent="0.25">
      <c r="D225" s="7">
        <f t="shared" si="7"/>
        <v>123.01298585341365</v>
      </c>
      <c r="H225" s="7">
        <f t="shared" si="8"/>
        <v>390.58</v>
      </c>
    </row>
    <row r="226" spans="4:8" x14ac:dyDescent="0.25">
      <c r="D226" s="7">
        <f t="shared" si="7"/>
        <v>123.01298585341365</v>
      </c>
      <c r="H226" s="7">
        <f t="shared" si="8"/>
        <v>390.58</v>
      </c>
    </row>
    <row r="227" spans="4:8" x14ac:dyDescent="0.25">
      <c r="D227" s="7">
        <f t="shared" si="7"/>
        <v>123.01298585341365</v>
      </c>
      <c r="H227" s="7">
        <f t="shared" si="8"/>
        <v>390.58</v>
      </c>
    </row>
    <row r="228" spans="4:8" x14ac:dyDescent="0.25">
      <c r="D228" s="7">
        <f t="shared" si="7"/>
        <v>123.01298585341365</v>
      </c>
      <c r="H228" s="7">
        <f t="shared" si="8"/>
        <v>390.58</v>
      </c>
    </row>
    <row r="229" spans="4:8" x14ac:dyDescent="0.25">
      <c r="D229" s="7">
        <f t="shared" si="7"/>
        <v>123.01298585341365</v>
      </c>
      <c r="H229" s="7">
        <f t="shared" si="8"/>
        <v>390.58</v>
      </c>
    </row>
    <row r="230" spans="4:8" x14ac:dyDescent="0.25">
      <c r="D230" s="7">
        <f t="shared" si="7"/>
        <v>123.01298585341365</v>
      </c>
      <c r="H230" s="7">
        <f t="shared" si="8"/>
        <v>390.58</v>
      </c>
    </row>
    <row r="231" spans="4:8" x14ac:dyDescent="0.25">
      <c r="D231" s="7">
        <f t="shared" si="7"/>
        <v>123.01298585341365</v>
      </c>
      <c r="H231" s="7">
        <f t="shared" si="8"/>
        <v>390.58</v>
      </c>
    </row>
    <row r="232" spans="4:8" x14ac:dyDescent="0.25">
      <c r="D232" s="7">
        <f t="shared" si="7"/>
        <v>123.01298585341365</v>
      </c>
      <c r="H232" s="7">
        <f t="shared" si="8"/>
        <v>390.58</v>
      </c>
    </row>
    <row r="233" spans="4:8" x14ac:dyDescent="0.25">
      <c r="D233" s="7">
        <f t="shared" si="7"/>
        <v>123.01298585341365</v>
      </c>
      <c r="H233" s="7">
        <f t="shared" si="8"/>
        <v>390.58</v>
      </c>
    </row>
    <row r="234" spans="4:8" x14ac:dyDescent="0.25">
      <c r="D234" s="7">
        <f t="shared" si="7"/>
        <v>123.01298585341365</v>
      </c>
      <c r="H234" s="7">
        <f t="shared" si="8"/>
        <v>390.58</v>
      </c>
    </row>
    <row r="235" spans="4:8" x14ac:dyDescent="0.25">
      <c r="D235" s="7">
        <f t="shared" si="7"/>
        <v>123.01298585341365</v>
      </c>
      <c r="H235" s="7">
        <f t="shared" si="8"/>
        <v>390.58</v>
      </c>
    </row>
    <row r="236" spans="4:8" x14ac:dyDescent="0.25">
      <c r="D236" s="7">
        <f t="shared" si="7"/>
        <v>123.01298585341365</v>
      </c>
      <c r="H236" s="7">
        <f t="shared" si="8"/>
        <v>390.58</v>
      </c>
    </row>
    <row r="237" spans="4:8" x14ac:dyDescent="0.25">
      <c r="D237" s="7">
        <f t="shared" si="7"/>
        <v>123.01298585341365</v>
      </c>
      <c r="H237" s="7">
        <f t="shared" si="8"/>
        <v>390.58</v>
      </c>
    </row>
    <row r="238" spans="4:8" x14ac:dyDescent="0.25">
      <c r="D238" s="7">
        <f t="shared" si="7"/>
        <v>123.01298585341365</v>
      </c>
      <c r="H238" s="7">
        <f t="shared" si="8"/>
        <v>390.58</v>
      </c>
    </row>
    <row r="239" spans="4:8" x14ac:dyDescent="0.25">
      <c r="D239" s="7">
        <f t="shared" si="7"/>
        <v>123.01298585341365</v>
      </c>
      <c r="H239" s="7">
        <f t="shared" si="8"/>
        <v>390.58</v>
      </c>
    </row>
    <row r="240" spans="4:8" x14ac:dyDescent="0.25">
      <c r="D240" s="7">
        <f t="shared" si="7"/>
        <v>123.01298585341365</v>
      </c>
      <c r="H240" s="7">
        <f t="shared" si="8"/>
        <v>390.58</v>
      </c>
    </row>
  </sheetData>
  <pageMargins left="0.7" right="0.7" top="0.75" bottom="0.75" header="0.3" footer="0.3"/>
  <legacy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workbookViewId="0">
      <selection activeCell="A14" sqref="A14:B17"/>
    </sheetView>
  </sheetViews>
  <sheetFormatPr defaultColWidth="11" defaultRowHeight="15.75" x14ac:dyDescent="0.25"/>
  <cols>
    <col min="1" max="1" width="42.5" style="4" bestFit="1" customWidth="1"/>
    <col min="2" max="2" width="12.875" bestFit="1" customWidth="1"/>
  </cols>
  <sheetData>
    <row r="1" spans="1:2" x14ac:dyDescent="0.25">
      <c r="A1" s="1" t="s">
        <v>6</v>
      </c>
      <c r="B1" s="1" t="s">
        <v>3</v>
      </c>
    </row>
    <row r="2" spans="1:2" ht="31.5" x14ac:dyDescent="0.25">
      <c r="A2" s="2" t="s">
        <v>17</v>
      </c>
      <c r="B2" s="3">
        <v>59660</v>
      </c>
    </row>
    <row r="3" spans="1:2" x14ac:dyDescent="0.25">
      <c r="A3" s="4" t="s">
        <v>0</v>
      </c>
      <c r="B3" s="3">
        <v>16315</v>
      </c>
    </row>
    <row r="4" spans="1:2" x14ac:dyDescent="0.25">
      <c r="A4" s="4" t="s">
        <v>1</v>
      </c>
      <c r="B4" s="3">
        <f>13800+2900+1190</f>
        <v>17890</v>
      </c>
    </row>
    <row r="5" spans="1:2" x14ac:dyDescent="0.25">
      <c r="A5" s="4" t="s">
        <v>4</v>
      </c>
      <c r="B5" s="3">
        <f>(1580/2)+2015</f>
        <v>2805</v>
      </c>
    </row>
    <row r="6" spans="1:2" x14ac:dyDescent="0.25">
      <c r="A6" s="4" t="s">
        <v>2</v>
      </c>
      <c r="B6" s="3">
        <v>50000</v>
      </c>
    </row>
    <row r="7" spans="1:2" x14ac:dyDescent="0.25">
      <c r="A7" s="4" t="s">
        <v>5</v>
      </c>
      <c r="B7" s="3">
        <v>2100</v>
      </c>
    </row>
    <row r="8" spans="1:2" x14ac:dyDescent="0.25">
      <c r="A8" s="4" t="s">
        <v>8</v>
      </c>
      <c r="B8" s="3">
        <v>9950</v>
      </c>
    </row>
    <row r="9" spans="1:2" x14ac:dyDescent="0.25">
      <c r="A9" s="4" t="s">
        <v>7</v>
      </c>
      <c r="B9" s="3">
        <f>3800</f>
        <v>3800</v>
      </c>
    </row>
    <row r="10" spans="1:2" x14ac:dyDescent="0.25">
      <c r="A10" s="4" t="s">
        <v>24</v>
      </c>
      <c r="B10" s="3">
        <v>5000</v>
      </c>
    </row>
    <row r="11" spans="1:2" x14ac:dyDescent="0.25">
      <c r="A11" s="4" t="s">
        <v>16</v>
      </c>
      <c r="B11" s="3">
        <v>5500</v>
      </c>
    </row>
    <row r="12" spans="1:2" x14ac:dyDescent="0.25">
      <c r="A12" s="4" t="s">
        <v>14</v>
      </c>
      <c r="B12" s="3">
        <v>0</v>
      </c>
    </row>
    <row r="13" spans="1:2" x14ac:dyDescent="0.25">
      <c r="A13" s="4" t="s">
        <v>15</v>
      </c>
      <c r="B13" s="3">
        <v>3150</v>
      </c>
    </row>
    <row r="14" spans="1:2" x14ac:dyDescent="0.25">
      <c r="A14" s="4" t="s">
        <v>13</v>
      </c>
      <c r="B14" s="3">
        <f>(B2+B4+B5+B7+B8+B9+B12+B13)*0.35</f>
        <v>34774.25</v>
      </c>
    </row>
    <row r="15" spans="1:2" x14ac:dyDescent="0.25">
      <c r="A15" s="10" t="s">
        <v>34</v>
      </c>
      <c r="B15" s="11">
        <f>SUM(B2:B14)</f>
        <v>210944.25</v>
      </c>
    </row>
    <row r="16" spans="1:2" x14ac:dyDescent="0.25">
      <c r="A16" s="4" t="s">
        <v>35</v>
      </c>
      <c r="B16" s="3">
        <v>25000</v>
      </c>
    </row>
    <row r="17" spans="1:2" ht="16.5" thickBot="1" x14ac:dyDescent="0.3">
      <c r="A17" s="13" t="s">
        <v>36</v>
      </c>
      <c r="B17" s="5">
        <f>B15+B16</f>
        <v>235944.25</v>
      </c>
    </row>
    <row r="18" spans="1:2" ht="16.5" thickTop="1" x14ac:dyDescent="0.25"/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8"/>
  <sheetViews>
    <sheetView workbookViewId="0">
      <selection activeCell="B2" sqref="B2:B6"/>
    </sheetView>
  </sheetViews>
  <sheetFormatPr defaultColWidth="11" defaultRowHeight="15.75" x14ac:dyDescent="0.25"/>
  <cols>
    <col min="1" max="1" width="16.875" bestFit="1" customWidth="1"/>
    <col min="2" max="2" width="12.875" bestFit="1" customWidth="1"/>
  </cols>
  <sheetData>
    <row r="1" spans="1:2" x14ac:dyDescent="0.25">
      <c r="A1" s="1" t="s">
        <v>6</v>
      </c>
      <c r="B1" s="1" t="s">
        <v>3</v>
      </c>
    </row>
    <row r="2" spans="1:2" x14ac:dyDescent="0.25">
      <c r="A2" s="2" t="s">
        <v>9</v>
      </c>
      <c r="B2" s="3">
        <v>7744</v>
      </c>
    </row>
    <row r="3" spans="1:2" x14ac:dyDescent="0.25">
      <c r="A3" s="4" t="s">
        <v>10</v>
      </c>
      <c r="B3" s="3">
        <v>75855</v>
      </c>
    </row>
    <row r="4" spans="1:2" x14ac:dyDescent="0.25">
      <c r="A4" s="4" t="s">
        <v>11</v>
      </c>
      <c r="B4" s="3">
        <v>0</v>
      </c>
    </row>
    <row r="5" spans="1:2" x14ac:dyDescent="0.25">
      <c r="A5" s="4" t="s">
        <v>18</v>
      </c>
      <c r="B5" s="3">
        <v>7200</v>
      </c>
    </row>
    <row r="6" spans="1:2" x14ac:dyDescent="0.25">
      <c r="A6" s="4" t="s">
        <v>12</v>
      </c>
      <c r="B6" s="3">
        <v>3000</v>
      </c>
    </row>
    <row r="7" spans="1:2" ht="16.5" thickBot="1" x14ac:dyDescent="0.3">
      <c r="A7" s="4"/>
      <c r="B7" s="5">
        <f>SUM(B2:B6)</f>
        <v>93799</v>
      </c>
    </row>
    <row r="8" spans="1:2" ht="16.5" thickTop="1" x14ac:dyDescent="0.25"/>
  </sheetData>
  <pageMargins left="0.7" right="0.7" top="0.75" bottom="0.75" header="0.3" footer="0.3"/>
  <legacy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18"/>
  <sheetViews>
    <sheetView workbookViewId="0">
      <selection activeCell="A14" sqref="A14:B17"/>
    </sheetView>
  </sheetViews>
  <sheetFormatPr defaultColWidth="11" defaultRowHeight="15.75" x14ac:dyDescent="0.25"/>
  <cols>
    <col min="1" max="1" width="42.5" style="4" bestFit="1" customWidth="1"/>
    <col min="2" max="2" width="12.875" bestFit="1" customWidth="1"/>
  </cols>
  <sheetData>
    <row r="1" spans="1:2" x14ac:dyDescent="0.25">
      <c r="A1" s="1" t="s">
        <v>6</v>
      </c>
      <c r="B1" s="1" t="s">
        <v>3</v>
      </c>
    </row>
    <row r="2" spans="1:2" ht="31.5" x14ac:dyDescent="0.25">
      <c r="A2" s="2" t="s">
        <v>17</v>
      </c>
      <c r="B2" s="3">
        <v>20000</v>
      </c>
    </row>
    <row r="3" spans="1:2" x14ac:dyDescent="0.25">
      <c r="A3" s="4" t="s">
        <v>0</v>
      </c>
      <c r="B3" s="7">
        <v>11254</v>
      </c>
    </row>
    <row r="4" spans="1:2" x14ac:dyDescent="0.25">
      <c r="A4" s="4" t="s">
        <v>1</v>
      </c>
      <c r="B4" s="7">
        <v>24000</v>
      </c>
    </row>
    <row r="5" spans="1:2" x14ac:dyDescent="0.25">
      <c r="A5" s="4" t="s">
        <v>4</v>
      </c>
      <c r="B5" s="7">
        <v>3000</v>
      </c>
    </row>
    <row r="6" spans="1:2" x14ac:dyDescent="0.25">
      <c r="A6" s="4" t="s">
        <v>2</v>
      </c>
      <c r="B6" s="7">
        <v>29000</v>
      </c>
    </row>
    <row r="7" spans="1:2" x14ac:dyDescent="0.25">
      <c r="A7" s="4" t="s">
        <v>5</v>
      </c>
      <c r="B7" s="3">
        <v>2000</v>
      </c>
    </row>
    <row r="8" spans="1:2" x14ac:dyDescent="0.25">
      <c r="A8" s="4" t="s">
        <v>8</v>
      </c>
      <c r="B8" s="3">
        <v>0</v>
      </c>
    </row>
    <row r="9" spans="1:2" x14ac:dyDescent="0.25">
      <c r="A9" s="4" t="s">
        <v>7</v>
      </c>
      <c r="B9" s="3">
        <f>3800</f>
        <v>3800</v>
      </c>
    </row>
    <row r="10" spans="1:2" x14ac:dyDescent="0.25">
      <c r="A10" s="4" t="s">
        <v>24</v>
      </c>
    </row>
    <row r="11" spans="1:2" x14ac:dyDescent="0.25">
      <c r="A11" s="4" t="s">
        <v>16</v>
      </c>
      <c r="B11" s="3">
        <v>0</v>
      </c>
    </row>
    <row r="12" spans="1:2" x14ac:dyDescent="0.25">
      <c r="A12" s="4" t="s">
        <v>14</v>
      </c>
      <c r="B12" s="3"/>
    </row>
    <row r="13" spans="1:2" x14ac:dyDescent="0.25">
      <c r="A13" s="4" t="s">
        <v>15</v>
      </c>
      <c r="B13" s="3">
        <v>13000</v>
      </c>
    </row>
    <row r="14" spans="1:2" x14ac:dyDescent="0.25">
      <c r="A14" s="4" t="s">
        <v>13</v>
      </c>
      <c r="B14" s="3">
        <f>(B2+B4+B5+B7+B8+B9+B12+B13)*0.35</f>
        <v>23030</v>
      </c>
    </row>
    <row r="15" spans="1:2" x14ac:dyDescent="0.25">
      <c r="A15" s="10" t="s">
        <v>34</v>
      </c>
      <c r="B15" s="11">
        <f>SUM(B2:B14)</f>
        <v>129084</v>
      </c>
    </row>
    <row r="16" spans="1:2" x14ac:dyDescent="0.25">
      <c r="A16" s="4" t="s">
        <v>35</v>
      </c>
      <c r="B16" s="3">
        <v>25000</v>
      </c>
    </row>
    <row r="17" spans="1:2" ht="16.5" thickBot="1" x14ac:dyDescent="0.3">
      <c r="A17" s="13" t="s">
        <v>36</v>
      </c>
      <c r="B17" s="5">
        <f>B15+B16</f>
        <v>154084</v>
      </c>
    </row>
    <row r="18" spans="1:2" ht="16.5" thickTop="1" x14ac:dyDescent="0.25"/>
  </sheetData>
  <pageMargins left="0.7" right="0.7" top="0.75" bottom="0.75" header="0.3" footer="0.3"/>
  <legacy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7" sqref="B7"/>
    </sheetView>
  </sheetViews>
  <sheetFormatPr defaultColWidth="11" defaultRowHeight="15.75" x14ac:dyDescent="0.25"/>
  <cols>
    <col min="1" max="1" width="16.875" bestFit="1" customWidth="1"/>
    <col min="2" max="2" width="12.875" bestFit="1" customWidth="1"/>
  </cols>
  <sheetData>
    <row r="1" spans="1:2" x14ac:dyDescent="0.25">
      <c r="A1" s="1" t="s">
        <v>6</v>
      </c>
      <c r="B1" s="1" t="s">
        <v>3</v>
      </c>
    </row>
    <row r="2" spans="1:2" x14ac:dyDescent="0.25">
      <c r="A2" s="2" t="s">
        <v>9</v>
      </c>
      <c r="B2" s="3">
        <v>5000</v>
      </c>
    </row>
    <row r="3" spans="1:2" x14ac:dyDescent="0.25">
      <c r="A3" s="4" t="s">
        <v>10</v>
      </c>
      <c r="B3" s="3">
        <v>88000</v>
      </c>
    </row>
    <row r="4" spans="1:2" x14ac:dyDescent="0.25">
      <c r="A4" s="4" t="s">
        <v>11</v>
      </c>
      <c r="B4" s="3">
        <v>0</v>
      </c>
    </row>
    <row r="5" spans="1:2" x14ac:dyDescent="0.25">
      <c r="A5" s="4" t="s">
        <v>18</v>
      </c>
      <c r="B5" s="3">
        <v>7200</v>
      </c>
    </row>
    <row r="6" spans="1:2" x14ac:dyDescent="0.25">
      <c r="A6" s="4" t="s">
        <v>12</v>
      </c>
      <c r="B6" s="3">
        <v>3000</v>
      </c>
    </row>
    <row r="7" spans="1:2" ht="16.5" thickBot="1" x14ac:dyDescent="0.3">
      <c r="A7" s="4"/>
      <c r="B7" s="5">
        <f>SUM(B2:B6)</f>
        <v>103200</v>
      </c>
    </row>
    <row r="8" spans="1:2" ht="16.5" thickTop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zoomScale="160" zoomScaleNormal="160" workbookViewId="0">
      <selection activeCell="B7" sqref="B7"/>
    </sheetView>
  </sheetViews>
  <sheetFormatPr defaultColWidth="10.875" defaultRowHeight="15.75" x14ac:dyDescent="0.25"/>
  <cols>
    <col min="1" max="1" width="38.375" style="4" customWidth="1"/>
    <col min="2" max="2" width="12.625" style="4" bestFit="1" customWidth="1"/>
    <col min="3" max="16384" width="10.875" style="4"/>
  </cols>
  <sheetData>
    <row r="1" spans="1:2" x14ac:dyDescent="0.25">
      <c r="A1" s="1" t="s">
        <v>6</v>
      </c>
      <c r="B1" s="1" t="s">
        <v>3</v>
      </c>
    </row>
    <row r="2" spans="1:2" x14ac:dyDescent="0.25">
      <c r="A2" s="2" t="s">
        <v>9</v>
      </c>
      <c r="B2" s="3">
        <v>1978</v>
      </c>
    </row>
    <row r="3" spans="1:2" x14ac:dyDescent="0.25">
      <c r="A3" s="4" t="s">
        <v>10</v>
      </c>
      <c r="B3" s="3">
        <v>28457</v>
      </c>
    </row>
    <row r="4" spans="1:2" x14ac:dyDescent="0.25">
      <c r="A4" s="4" t="s">
        <v>11</v>
      </c>
      <c r="B4" s="3">
        <v>0</v>
      </c>
    </row>
    <row r="5" spans="1:2" x14ac:dyDescent="0.25">
      <c r="A5" s="4" t="s">
        <v>18</v>
      </c>
      <c r="B5" s="3">
        <v>7200</v>
      </c>
    </row>
    <row r="6" spans="1:2" x14ac:dyDescent="0.25">
      <c r="A6" s="4" t="s">
        <v>12</v>
      </c>
      <c r="B6" s="3">
        <v>3000</v>
      </c>
    </row>
    <row r="7" spans="1:2" ht="16.5" thickBot="1" x14ac:dyDescent="0.3">
      <c r="B7" s="5">
        <f>SUM(B2:B6)</f>
        <v>40635</v>
      </c>
    </row>
    <row r="8" spans="1:2" ht="16.5" thickTop="1" x14ac:dyDescent="0.25"/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workbookViewId="0">
      <selection activeCell="A14" sqref="A14:B17"/>
    </sheetView>
  </sheetViews>
  <sheetFormatPr defaultColWidth="11" defaultRowHeight="15.75" x14ac:dyDescent="0.25"/>
  <cols>
    <col min="1" max="1" width="42.5" style="4" bestFit="1" customWidth="1"/>
    <col min="2" max="2" width="12.875" bestFit="1" customWidth="1"/>
  </cols>
  <sheetData>
    <row r="1" spans="1:2" x14ac:dyDescent="0.25">
      <c r="A1" s="1" t="s">
        <v>6</v>
      </c>
      <c r="B1" s="1" t="s">
        <v>3</v>
      </c>
    </row>
    <row r="2" spans="1:2" ht="31.5" x14ac:dyDescent="0.25">
      <c r="A2" s="2" t="s">
        <v>17</v>
      </c>
      <c r="B2" s="15">
        <v>0</v>
      </c>
    </row>
    <row r="3" spans="1:2" x14ac:dyDescent="0.25">
      <c r="A3" s="4" t="s">
        <v>0</v>
      </c>
      <c r="B3" s="15">
        <v>0</v>
      </c>
    </row>
    <row r="4" spans="1:2" x14ac:dyDescent="0.25">
      <c r="A4" s="4" t="s">
        <v>1</v>
      </c>
      <c r="B4" s="15">
        <v>0</v>
      </c>
    </row>
    <row r="5" spans="1:2" x14ac:dyDescent="0.25">
      <c r="A5" s="4" t="s">
        <v>4</v>
      </c>
      <c r="B5" s="15">
        <v>0</v>
      </c>
    </row>
    <row r="6" spans="1:2" x14ac:dyDescent="0.25">
      <c r="A6" s="4" t="s">
        <v>2</v>
      </c>
      <c r="B6" s="15">
        <v>0</v>
      </c>
    </row>
    <row r="7" spans="1:2" x14ac:dyDescent="0.25">
      <c r="A7" s="4" t="s">
        <v>5</v>
      </c>
      <c r="B7" s="15">
        <v>0</v>
      </c>
    </row>
    <row r="8" spans="1:2" x14ac:dyDescent="0.25">
      <c r="A8" s="4" t="s">
        <v>8</v>
      </c>
      <c r="B8" s="15">
        <v>0</v>
      </c>
    </row>
    <row r="9" spans="1:2" x14ac:dyDescent="0.25">
      <c r="A9" s="4" t="s">
        <v>7</v>
      </c>
      <c r="B9" s="15">
        <v>3800</v>
      </c>
    </row>
    <row r="10" spans="1:2" x14ac:dyDescent="0.25">
      <c r="A10" s="4" t="s">
        <v>24</v>
      </c>
      <c r="B10" s="15">
        <v>0</v>
      </c>
    </row>
    <row r="11" spans="1:2" x14ac:dyDescent="0.25">
      <c r="A11" s="4" t="s">
        <v>16</v>
      </c>
      <c r="B11" s="15">
        <v>0</v>
      </c>
    </row>
    <row r="12" spans="1:2" x14ac:dyDescent="0.25">
      <c r="A12" s="4" t="s">
        <v>14</v>
      </c>
      <c r="B12" s="15">
        <v>0</v>
      </c>
    </row>
    <row r="13" spans="1:2" x14ac:dyDescent="0.25">
      <c r="A13" s="4" t="s">
        <v>15</v>
      </c>
      <c r="B13" s="15">
        <v>0</v>
      </c>
    </row>
    <row r="14" spans="1:2" x14ac:dyDescent="0.25">
      <c r="A14" s="4" t="s">
        <v>13</v>
      </c>
      <c r="B14" s="3">
        <f>(B2+B4+B5+B7+B8+B9+B12+B13)*0.35</f>
        <v>1330</v>
      </c>
    </row>
    <row r="15" spans="1:2" x14ac:dyDescent="0.25">
      <c r="A15" s="10" t="s">
        <v>34</v>
      </c>
      <c r="B15" s="11">
        <f>SUM(B2:B14)</f>
        <v>5130</v>
      </c>
    </row>
    <row r="16" spans="1:2" x14ac:dyDescent="0.25">
      <c r="A16" s="4" t="s">
        <v>35</v>
      </c>
      <c r="B16" s="3">
        <v>25000</v>
      </c>
    </row>
    <row r="17" spans="1:2" ht="16.5" thickBot="1" x14ac:dyDescent="0.3">
      <c r="A17" s="13" t="s">
        <v>36</v>
      </c>
      <c r="B17" s="5">
        <f>B15+B16</f>
        <v>30130</v>
      </c>
    </row>
    <row r="18" spans="1:2" ht="16.5" thickTop="1" x14ac:dyDescent="0.25"/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7" sqref="B7"/>
    </sheetView>
  </sheetViews>
  <sheetFormatPr defaultColWidth="11" defaultRowHeight="15.75" x14ac:dyDescent="0.25"/>
  <cols>
    <col min="1" max="1" width="16.875" bestFit="1" customWidth="1"/>
    <col min="2" max="2" width="12.875" bestFit="1" customWidth="1"/>
  </cols>
  <sheetData>
    <row r="1" spans="1:2" x14ac:dyDescent="0.25">
      <c r="A1" s="1" t="s">
        <v>6</v>
      </c>
      <c r="B1" s="1" t="s">
        <v>3</v>
      </c>
    </row>
    <row r="2" spans="1:2" x14ac:dyDescent="0.25">
      <c r="A2" s="2" t="s">
        <v>9</v>
      </c>
      <c r="B2" s="3">
        <v>2500</v>
      </c>
    </row>
    <row r="3" spans="1:2" x14ac:dyDescent="0.25">
      <c r="A3" s="4" t="s">
        <v>10</v>
      </c>
      <c r="B3" s="3">
        <v>44500</v>
      </c>
    </row>
    <row r="4" spans="1:2" x14ac:dyDescent="0.25">
      <c r="A4" s="4" t="s">
        <v>11</v>
      </c>
      <c r="B4" s="3">
        <v>0</v>
      </c>
    </row>
    <row r="5" spans="1:2" x14ac:dyDescent="0.25">
      <c r="A5" s="4" t="s">
        <v>18</v>
      </c>
      <c r="B5" s="3">
        <v>7200</v>
      </c>
    </row>
    <row r="6" spans="1:2" x14ac:dyDescent="0.25">
      <c r="A6" s="4" t="s">
        <v>12</v>
      </c>
      <c r="B6" s="3">
        <v>3000</v>
      </c>
    </row>
    <row r="7" spans="1:2" ht="16.5" thickBot="1" x14ac:dyDescent="0.3">
      <c r="A7" s="4"/>
      <c r="B7" s="5">
        <f>SUM(B2:B6)</f>
        <v>57200</v>
      </c>
    </row>
    <row r="8" spans="1:2" ht="16.5" thickTop="1" x14ac:dyDescent="0.25"/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workbookViewId="0">
      <selection activeCell="A14" sqref="A14:B17"/>
    </sheetView>
  </sheetViews>
  <sheetFormatPr defaultColWidth="11" defaultRowHeight="15.75" x14ac:dyDescent="0.25"/>
  <cols>
    <col min="1" max="1" width="42.5" style="4" bestFit="1" customWidth="1"/>
    <col min="2" max="2" width="12.875" bestFit="1" customWidth="1"/>
  </cols>
  <sheetData>
    <row r="1" spans="1:2" x14ac:dyDescent="0.25">
      <c r="A1" s="1" t="s">
        <v>6</v>
      </c>
      <c r="B1" s="1" t="s">
        <v>3</v>
      </c>
    </row>
    <row r="2" spans="1:2" ht="31.5" x14ac:dyDescent="0.25">
      <c r="A2" s="2" t="s">
        <v>17</v>
      </c>
      <c r="B2" s="3">
        <v>59660</v>
      </c>
    </row>
    <row r="3" spans="1:2" x14ac:dyDescent="0.25">
      <c r="A3" s="4" t="s">
        <v>0</v>
      </c>
      <c r="B3" s="3">
        <v>16315</v>
      </c>
    </row>
    <row r="4" spans="1:2" x14ac:dyDescent="0.25">
      <c r="A4" s="4" t="s">
        <v>1</v>
      </c>
      <c r="B4" s="3">
        <f>13800+2900+1190</f>
        <v>17890</v>
      </c>
    </row>
    <row r="5" spans="1:2" x14ac:dyDescent="0.25">
      <c r="A5" s="4" t="s">
        <v>4</v>
      </c>
      <c r="B5" s="3">
        <f>(1580/2)+2015</f>
        <v>2805</v>
      </c>
    </row>
    <row r="6" spans="1:2" x14ac:dyDescent="0.25">
      <c r="A6" s="4" t="s">
        <v>2</v>
      </c>
      <c r="B6" s="3">
        <v>80000</v>
      </c>
    </row>
    <row r="7" spans="1:2" x14ac:dyDescent="0.25">
      <c r="A7" s="4" t="s">
        <v>5</v>
      </c>
      <c r="B7" s="3">
        <v>2100</v>
      </c>
    </row>
    <row r="8" spans="1:2" x14ac:dyDescent="0.25">
      <c r="A8" s="4" t="s">
        <v>8</v>
      </c>
      <c r="B8" s="3">
        <v>9950</v>
      </c>
    </row>
    <row r="9" spans="1:2" x14ac:dyDescent="0.25">
      <c r="A9" s="4" t="s">
        <v>7</v>
      </c>
      <c r="B9" s="3">
        <f>3800</f>
        <v>3800</v>
      </c>
    </row>
    <row r="10" spans="1:2" x14ac:dyDescent="0.25">
      <c r="A10" s="4" t="s">
        <v>24</v>
      </c>
      <c r="B10" s="3">
        <v>5000</v>
      </c>
    </row>
    <row r="11" spans="1:2" x14ac:dyDescent="0.25">
      <c r="A11" s="4" t="s">
        <v>16</v>
      </c>
      <c r="B11" s="3">
        <v>5500</v>
      </c>
    </row>
    <row r="12" spans="1:2" x14ac:dyDescent="0.25">
      <c r="A12" s="4" t="s">
        <v>14</v>
      </c>
      <c r="B12" s="3">
        <v>0</v>
      </c>
    </row>
    <row r="13" spans="1:2" x14ac:dyDescent="0.25">
      <c r="A13" s="4" t="s">
        <v>15</v>
      </c>
      <c r="B13" s="3">
        <v>3150</v>
      </c>
    </row>
    <row r="14" spans="1:2" x14ac:dyDescent="0.25">
      <c r="A14" s="4" t="s">
        <v>13</v>
      </c>
      <c r="B14" s="3">
        <f>(B2+B4+B5+B7+B8+B9+B12+B13)*0.35</f>
        <v>34774.25</v>
      </c>
    </row>
    <row r="15" spans="1:2" x14ac:dyDescent="0.25">
      <c r="A15" s="10" t="s">
        <v>34</v>
      </c>
      <c r="B15" s="11">
        <f>SUM(B2:B14)</f>
        <v>240944.25</v>
      </c>
    </row>
    <row r="16" spans="1:2" x14ac:dyDescent="0.25">
      <c r="A16" s="4" t="s">
        <v>35</v>
      </c>
      <c r="B16" s="3">
        <v>25000</v>
      </c>
    </row>
    <row r="17" spans="1:2" ht="16.5" thickBot="1" x14ac:dyDescent="0.3">
      <c r="A17" s="13" t="s">
        <v>36</v>
      </c>
      <c r="B17" s="5">
        <f>B15+B16</f>
        <v>265944.25</v>
      </c>
    </row>
    <row r="18" spans="1:2" ht="16.5" thickTop="1" x14ac:dyDescent="0.25"/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7" sqref="B7"/>
    </sheetView>
  </sheetViews>
  <sheetFormatPr defaultColWidth="11" defaultRowHeight="15.75" x14ac:dyDescent="0.25"/>
  <cols>
    <col min="1" max="1" width="16.875" bestFit="1" customWidth="1"/>
    <col min="2" max="2" width="12.875" bestFit="1" customWidth="1"/>
  </cols>
  <sheetData>
    <row r="1" spans="1:2" x14ac:dyDescent="0.25">
      <c r="A1" s="1" t="s">
        <v>6</v>
      </c>
      <c r="B1" s="1" t="s">
        <v>3</v>
      </c>
    </row>
    <row r="2" spans="1:2" x14ac:dyDescent="0.25">
      <c r="A2" s="2" t="s">
        <v>9</v>
      </c>
      <c r="B2" s="3">
        <v>2500</v>
      </c>
    </row>
    <row r="3" spans="1:2" x14ac:dyDescent="0.25">
      <c r="A3" s="4" t="s">
        <v>10</v>
      </c>
      <c r="B3" s="3">
        <v>44500</v>
      </c>
    </row>
    <row r="4" spans="1:2" x14ac:dyDescent="0.25">
      <c r="A4" s="4" t="s">
        <v>11</v>
      </c>
      <c r="B4" s="3">
        <v>0</v>
      </c>
    </row>
    <row r="5" spans="1:2" x14ac:dyDescent="0.25">
      <c r="A5" s="4" t="s">
        <v>18</v>
      </c>
      <c r="B5" s="3">
        <v>7200</v>
      </c>
    </row>
    <row r="6" spans="1:2" x14ac:dyDescent="0.25">
      <c r="A6" s="4" t="s">
        <v>12</v>
      </c>
      <c r="B6" s="3">
        <v>3000</v>
      </c>
    </row>
    <row r="7" spans="1:2" ht="16.5" thickBot="1" x14ac:dyDescent="0.3">
      <c r="A7" s="4"/>
      <c r="B7" s="5">
        <f>SUM(B2:B6)</f>
        <v>57200</v>
      </c>
    </row>
    <row r="8" spans="1:2" ht="16.5" thickTop="1" x14ac:dyDescent="0.25"/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workbookViewId="0">
      <selection activeCell="B13" sqref="B13:B14"/>
    </sheetView>
  </sheetViews>
  <sheetFormatPr defaultColWidth="11" defaultRowHeight="15.75" x14ac:dyDescent="0.25"/>
  <cols>
    <col min="1" max="1" width="42.5" style="4" bestFit="1" customWidth="1"/>
    <col min="2" max="2" width="12.875" bestFit="1" customWidth="1"/>
  </cols>
  <sheetData>
    <row r="1" spans="1:2" x14ac:dyDescent="0.25">
      <c r="A1" s="1" t="s">
        <v>6</v>
      </c>
      <c r="B1" s="1" t="s">
        <v>3</v>
      </c>
    </row>
    <row r="2" spans="1:2" ht="31.5" x14ac:dyDescent="0.25">
      <c r="A2" s="2" t="s">
        <v>17</v>
      </c>
      <c r="B2" s="3">
        <v>7388</v>
      </c>
    </row>
    <row r="3" spans="1:2" x14ac:dyDescent="0.25">
      <c r="A3" s="4" t="s">
        <v>0</v>
      </c>
      <c r="B3">
        <v>0</v>
      </c>
    </row>
    <row r="4" spans="1:2" x14ac:dyDescent="0.25">
      <c r="A4" s="4" t="s">
        <v>1</v>
      </c>
      <c r="B4">
        <v>0</v>
      </c>
    </row>
    <row r="5" spans="1:2" x14ac:dyDescent="0.25">
      <c r="A5" s="4" t="s">
        <v>4</v>
      </c>
      <c r="B5">
        <v>3000</v>
      </c>
    </row>
    <row r="6" spans="1:2" x14ac:dyDescent="0.25">
      <c r="A6" s="4" t="s">
        <v>2</v>
      </c>
      <c r="B6">
        <v>13000</v>
      </c>
    </row>
    <row r="7" spans="1:2" x14ac:dyDescent="0.25">
      <c r="A7" s="4" t="s">
        <v>5</v>
      </c>
      <c r="B7" s="3">
        <v>0</v>
      </c>
    </row>
    <row r="8" spans="1:2" x14ac:dyDescent="0.25">
      <c r="A8" s="4" t="s">
        <v>8</v>
      </c>
      <c r="B8" s="3">
        <v>0</v>
      </c>
    </row>
    <row r="9" spans="1:2" x14ac:dyDescent="0.25">
      <c r="A9" s="4" t="s">
        <v>7</v>
      </c>
      <c r="B9" s="3">
        <f>3800</f>
        <v>3800</v>
      </c>
    </row>
    <row r="10" spans="1:2" x14ac:dyDescent="0.25">
      <c r="A10" s="4" t="s">
        <v>24</v>
      </c>
    </row>
    <row r="11" spans="1:2" x14ac:dyDescent="0.25">
      <c r="A11" s="4" t="s">
        <v>16</v>
      </c>
      <c r="B11" s="3">
        <v>0</v>
      </c>
    </row>
    <row r="12" spans="1:2" x14ac:dyDescent="0.25">
      <c r="A12" s="4" t="s">
        <v>14</v>
      </c>
      <c r="B12" s="3">
        <v>0</v>
      </c>
    </row>
    <row r="13" spans="1:2" x14ac:dyDescent="0.25">
      <c r="A13" s="4" t="s">
        <v>15</v>
      </c>
      <c r="B13" s="3">
        <v>3150</v>
      </c>
    </row>
    <row r="14" spans="1:2" x14ac:dyDescent="0.25">
      <c r="A14" s="4" t="s">
        <v>13</v>
      </c>
      <c r="B14" s="3">
        <f>(B2+B4+B5+B7+B8+B9+B12+B13)*0.35</f>
        <v>6068.2999999999993</v>
      </c>
    </row>
    <row r="15" spans="1:2" x14ac:dyDescent="0.25">
      <c r="A15" s="10" t="s">
        <v>34</v>
      </c>
      <c r="B15" s="11">
        <f>SUM(B2:B14)</f>
        <v>36406.300000000003</v>
      </c>
    </row>
    <row r="16" spans="1:2" x14ac:dyDescent="0.25">
      <c r="A16" s="4" t="s">
        <v>35</v>
      </c>
      <c r="B16" s="3">
        <v>25000</v>
      </c>
    </row>
    <row r="17" spans="1:2" ht="16.5" thickBot="1" x14ac:dyDescent="0.3">
      <c r="A17" s="13" t="s">
        <v>36</v>
      </c>
      <c r="B17" s="5">
        <f>B15+B16</f>
        <v>61406.3</v>
      </c>
    </row>
    <row r="18" spans="1:2" ht="16.5" thickTop="1" x14ac:dyDescent="0.25"/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01"/>
  <sheetViews>
    <sheetView topLeftCell="A10" zoomScale="170" zoomScaleNormal="170" workbookViewId="0">
      <selection activeCell="B16" sqref="B16"/>
    </sheetView>
  </sheetViews>
  <sheetFormatPr defaultColWidth="11" defaultRowHeight="15.75" x14ac:dyDescent="0.25"/>
  <cols>
    <col min="1" max="1" width="43.375" style="4" customWidth="1"/>
    <col min="2" max="2" width="14" bestFit="1" customWidth="1"/>
    <col min="4" max="4" width="10.875" hidden="1" customWidth="1"/>
    <col min="5" max="5" width="43.125" customWidth="1"/>
    <col min="6" max="6" width="12.875" bestFit="1" customWidth="1"/>
    <col min="7" max="7" width="10.875" hidden="1" customWidth="1"/>
    <col min="12" max="12" width="11.5" bestFit="1" customWidth="1"/>
    <col min="13" max="13" width="12.5" bestFit="1" customWidth="1"/>
  </cols>
  <sheetData>
    <row r="1" spans="1:7" x14ac:dyDescent="0.25">
      <c r="A1" s="1" t="s">
        <v>6</v>
      </c>
      <c r="B1" s="1" t="s">
        <v>3</v>
      </c>
      <c r="D1" s="7">
        <f t="shared" ref="D1:D64" si="0">$B$20</f>
        <v>160.48701668674698</v>
      </c>
      <c r="E1" s="1" t="s">
        <v>23</v>
      </c>
      <c r="F1" s="1" t="s">
        <v>3</v>
      </c>
      <c r="G1" s="7">
        <f>$F$19</f>
        <v>354.16666666666669</v>
      </c>
    </row>
    <row r="2" spans="1:7" ht="31.5" x14ac:dyDescent="0.25">
      <c r="A2" s="2" t="s">
        <v>17</v>
      </c>
      <c r="B2" s="3">
        <v>59000</v>
      </c>
      <c r="D2" s="7">
        <f t="shared" si="0"/>
        <v>160.48701668674698</v>
      </c>
      <c r="E2" s="2" t="s">
        <v>17</v>
      </c>
      <c r="F2" s="3">
        <f>B2</f>
        <v>59000</v>
      </c>
      <c r="G2" s="7">
        <f t="shared" ref="G2:G65" si="1">$F$19</f>
        <v>354.16666666666669</v>
      </c>
    </row>
    <row r="3" spans="1:7" x14ac:dyDescent="0.25">
      <c r="A3" s="4" t="s">
        <v>0</v>
      </c>
      <c r="B3" s="3">
        <v>16432</v>
      </c>
      <c r="D3" s="7">
        <f t="shared" si="0"/>
        <v>160.48701668674698</v>
      </c>
      <c r="E3" s="4" t="s">
        <v>0</v>
      </c>
      <c r="F3" s="3">
        <f t="shared" ref="F3:F9" si="2">B3</f>
        <v>16432</v>
      </c>
      <c r="G3" s="7">
        <f t="shared" si="1"/>
        <v>354.16666666666669</v>
      </c>
    </row>
    <row r="4" spans="1:7" x14ac:dyDescent="0.25">
      <c r="A4" s="4" t="s">
        <v>1</v>
      </c>
      <c r="B4" s="3">
        <f>13800+2900+1190</f>
        <v>17890</v>
      </c>
      <c r="D4" s="7">
        <f t="shared" si="0"/>
        <v>160.48701668674698</v>
      </c>
      <c r="E4" s="4" t="s">
        <v>1</v>
      </c>
      <c r="F4" s="3">
        <f t="shared" si="2"/>
        <v>17890</v>
      </c>
      <c r="G4" s="7">
        <f t="shared" si="1"/>
        <v>354.16666666666669</v>
      </c>
    </row>
    <row r="5" spans="1:7" x14ac:dyDescent="0.25">
      <c r="A5" s="4" t="s">
        <v>4</v>
      </c>
      <c r="B5" s="3">
        <f>(1580/2)+2015</f>
        <v>2805</v>
      </c>
      <c r="D5" s="7">
        <f t="shared" si="0"/>
        <v>160.48701668674698</v>
      </c>
      <c r="E5" s="4" t="s">
        <v>4</v>
      </c>
      <c r="F5" s="3">
        <f t="shared" si="2"/>
        <v>2805</v>
      </c>
      <c r="G5" s="7">
        <f t="shared" si="1"/>
        <v>354.16666666666669</v>
      </c>
    </row>
    <row r="6" spans="1:7" x14ac:dyDescent="0.25">
      <c r="A6" s="4" t="s">
        <v>2</v>
      </c>
      <c r="B6" s="3">
        <v>50000</v>
      </c>
      <c r="D6" s="7">
        <f t="shared" si="0"/>
        <v>160.48701668674698</v>
      </c>
      <c r="E6" s="4" t="s">
        <v>2</v>
      </c>
      <c r="F6" s="3">
        <f t="shared" si="2"/>
        <v>50000</v>
      </c>
      <c r="G6" s="7">
        <f t="shared" si="1"/>
        <v>354.16666666666669</v>
      </c>
    </row>
    <row r="7" spans="1:7" x14ac:dyDescent="0.25">
      <c r="A7" s="4" t="s">
        <v>5</v>
      </c>
      <c r="B7" s="3">
        <v>1500</v>
      </c>
      <c r="D7" s="7">
        <f t="shared" si="0"/>
        <v>160.48701668674698</v>
      </c>
      <c r="E7" s="4" t="s">
        <v>5</v>
      </c>
      <c r="F7" s="3">
        <f t="shared" si="2"/>
        <v>1500</v>
      </c>
      <c r="G7" s="7">
        <f t="shared" si="1"/>
        <v>354.16666666666669</v>
      </c>
    </row>
    <row r="8" spans="1:7" x14ac:dyDescent="0.25">
      <c r="A8" s="4" t="s">
        <v>8</v>
      </c>
      <c r="B8" s="3">
        <v>9950</v>
      </c>
      <c r="D8" s="7">
        <f t="shared" si="0"/>
        <v>160.48701668674698</v>
      </c>
      <c r="E8" s="4" t="s">
        <v>8</v>
      </c>
      <c r="F8" s="3">
        <f t="shared" si="2"/>
        <v>9950</v>
      </c>
      <c r="G8" s="7">
        <f t="shared" si="1"/>
        <v>354.16666666666669</v>
      </c>
    </row>
    <row r="9" spans="1:7" x14ac:dyDescent="0.25">
      <c r="A9" s="4" t="s">
        <v>7</v>
      </c>
      <c r="B9" s="3">
        <f>3800</f>
        <v>3800</v>
      </c>
      <c r="D9" s="7">
        <f t="shared" si="0"/>
        <v>160.48701668674698</v>
      </c>
      <c r="E9" s="4" t="s">
        <v>7</v>
      </c>
      <c r="F9" s="3">
        <f t="shared" si="2"/>
        <v>3800</v>
      </c>
      <c r="G9" s="7">
        <f t="shared" si="1"/>
        <v>354.16666666666669</v>
      </c>
    </row>
    <row r="10" spans="1:7" x14ac:dyDescent="0.25">
      <c r="A10" s="4" t="s">
        <v>16</v>
      </c>
      <c r="B10" s="3">
        <v>0</v>
      </c>
      <c r="D10" s="7">
        <f t="shared" si="0"/>
        <v>160.48701668674698</v>
      </c>
      <c r="E10" s="4" t="s">
        <v>16</v>
      </c>
      <c r="F10" s="3">
        <v>5500</v>
      </c>
      <c r="G10" s="7">
        <f t="shared" si="1"/>
        <v>354.16666666666669</v>
      </c>
    </row>
    <row r="11" spans="1:7" x14ac:dyDescent="0.25">
      <c r="A11" s="4" t="s">
        <v>24</v>
      </c>
      <c r="B11" s="3">
        <v>0</v>
      </c>
      <c r="D11" s="7">
        <f t="shared" si="0"/>
        <v>160.48701668674698</v>
      </c>
      <c r="E11" s="4" t="s">
        <v>24</v>
      </c>
      <c r="F11" s="3">
        <v>10000</v>
      </c>
      <c r="G11" s="7">
        <f t="shared" si="1"/>
        <v>354.16666666666669</v>
      </c>
    </row>
    <row r="12" spans="1:7" x14ac:dyDescent="0.25">
      <c r="A12" s="4" t="s">
        <v>14</v>
      </c>
      <c r="B12" s="3">
        <v>25236</v>
      </c>
      <c r="D12" s="7">
        <f t="shared" si="0"/>
        <v>160.48701668674698</v>
      </c>
      <c r="E12" s="4" t="s">
        <v>14</v>
      </c>
      <c r="F12" s="3">
        <v>0</v>
      </c>
      <c r="G12" s="7">
        <f t="shared" si="1"/>
        <v>354.16666666666669</v>
      </c>
    </row>
    <row r="13" spans="1:7" x14ac:dyDescent="0.25">
      <c r="A13" s="4" t="s">
        <v>15</v>
      </c>
      <c r="B13" s="3">
        <v>20028</v>
      </c>
      <c r="D13" s="7">
        <f t="shared" si="0"/>
        <v>160.48701668674698</v>
      </c>
      <c r="E13" s="4" t="s">
        <v>15</v>
      </c>
      <c r="F13" s="3">
        <v>0</v>
      </c>
      <c r="G13" s="7">
        <f t="shared" si="1"/>
        <v>354.16666666666669</v>
      </c>
    </row>
    <row r="14" spans="1:7" x14ac:dyDescent="0.25">
      <c r="A14" s="4" t="s">
        <v>13</v>
      </c>
      <c r="B14" s="3">
        <f>(B2+B4+B5+B7+B8+B9+B12+B13)*0.35</f>
        <v>49073.149999999994</v>
      </c>
      <c r="D14" s="7">
        <f t="shared" si="0"/>
        <v>160.48701668674698</v>
      </c>
      <c r="E14" s="4" t="s">
        <v>13</v>
      </c>
      <c r="F14" s="3">
        <f>(F2+F4+F5+F7+F8+F9+F12+F13)*0.35</f>
        <v>33230.75</v>
      </c>
      <c r="G14" s="7">
        <f t="shared" si="1"/>
        <v>354.16666666666669</v>
      </c>
    </row>
    <row r="15" spans="1:7" ht="16.5" thickBot="1" x14ac:dyDescent="0.3">
      <c r="A15" s="6" t="s">
        <v>19</v>
      </c>
      <c r="B15" s="5">
        <f>SUM(B2:B14)</f>
        <v>255714.15</v>
      </c>
      <c r="D15" s="7">
        <f t="shared" si="0"/>
        <v>160.48701668674698</v>
      </c>
      <c r="E15" s="6" t="s">
        <v>19</v>
      </c>
      <c r="F15" s="5">
        <f>SUM(F2:F14)</f>
        <v>210107.75</v>
      </c>
      <c r="G15" s="7">
        <f t="shared" si="1"/>
        <v>354.16666666666669</v>
      </c>
    </row>
    <row r="16" spans="1:7" ht="16.5" thickTop="1" x14ac:dyDescent="0.25">
      <c r="D16" s="7">
        <f t="shared" si="0"/>
        <v>160.48701668674698</v>
      </c>
      <c r="G16" s="7">
        <f t="shared" si="1"/>
        <v>354.16666666666669</v>
      </c>
    </row>
    <row r="17" spans="1:13" x14ac:dyDescent="0.25">
      <c r="A17" s="4" t="s">
        <v>20</v>
      </c>
      <c r="B17" s="3">
        <f>((134700.8*1.66)/200)/12</f>
        <v>93.168053333333319</v>
      </c>
      <c r="D17" s="7">
        <f t="shared" si="0"/>
        <v>160.48701668674698</v>
      </c>
      <c r="E17" s="4" t="s">
        <v>25</v>
      </c>
      <c r="F17" s="3">
        <v>0</v>
      </c>
      <c r="G17" s="7">
        <f t="shared" si="1"/>
        <v>354.16666666666669</v>
      </c>
    </row>
    <row r="18" spans="1:13" ht="31.5" x14ac:dyDescent="0.25">
      <c r="A18" s="2" t="s">
        <v>33</v>
      </c>
      <c r="B18" s="3">
        <f>((((20000+20000)*0.75)+((40000+32000+16000+20000+145000)*(2/16)*0.75)+215000)/415)/12</f>
        <v>53.959588353413658</v>
      </c>
      <c r="D18" s="7">
        <f t="shared" si="0"/>
        <v>160.48701668674698</v>
      </c>
      <c r="E18" s="4" t="s">
        <v>31</v>
      </c>
      <c r="F18" s="9">
        <f>((285000*0.85)/57)/12</f>
        <v>354.16666666666669</v>
      </c>
      <c r="G18" s="7">
        <f t="shared" si="1"/>
        <v>354.16666666666669</v>
      </c>
    </row>
    <row r="19" spans="1:13" ht="16.5" thickBot="1" x14ac:dyDescent="0.3">
      <c r="A19" s="4" t="s">
        <v>30</v>
      </c>
      <c r="B19" s="3">
        <f>(((285000*0.15)*0.75)/200)/12</f>
        <v>13.359375</v>
      </c>
      <c r="D19" s="7">
        <f t="shared" si="0"/>
        <v>160.48701668674698</v>
      </c>
      <c r="E19" s="6" t="s">
        <v>29</v>
      </c>
      <c r="F19" s="5">
        <f>SUM(F17:F18)</f>
        <v>354.16666666666669</v>
      </c>
      <c r="G19" s="7">
        <f t="shared" si="1"/>
        <v>354.16666666666669</v>
      </c>
    </row>
    <row r="20" spans="1:13" ht="17.25" thickTop="1" thickBot="1" x14ac:dyDescent="0.3">
      <c r="A20" s="6" t="s">
        <v>29</v>
      </c>
      <c r="B20" s="5">
        <f>SUM(B17:B19)</f>
        <v>160.48701668674698</v>
      </c>
      <c r="D20" s="7">
        <f t="shared" si="0"/>
        <v>160.48701668674698</v>
      </c>
      <c r="G20" s="7">
        <f t="shared" si="1"/>
        <v>354.16666666666669</v>
      </c>
      <c r="L20" s="7"/>
      <c r="M20" s="7"/>
    </row>
    <row r="21" spans="1:13" ht="16.5" thickTop="1" x14ac:dyDescent="0.25">
      <c r="D21" s="7">
        <f t="shared" si="0"/>
        <v>160.48701668674698</v>
      </c>
      <c r="G21" s="7">
        <f t="shared" si="1"/>
        <v>354.16666666666669</v>
      </c>
    </row>
    <row r="22" spans="1:13" ht="32.1" customHeight="1" x14ac:dyDescent="0.25">
      <c r="A22" s="2" t="s">
        <v>22</v>
      </c>
      <c r="B22" s="8">
        <f>NPV((0.02/12),D1:D300)+B15</f>
        <v>293577.86922018079</v>
      </c>
      <c r="D22" s="7">
        <f t="shared" si="0"/>
        <v>160.48701668674698</v>
      </c>
      <c r="E22" s="2" t="s">
        <v>26</v>
      </c>
      <c r="F22" s="8">
        <f>NPV((0.02/12),G1:G300)+F15</f>
        <v>293666.33000643761</v>
      </c>
      <c r="G22" s="7">
        <f t="shared" si="1"/>
        <v>354.16666666666669</v>
      </c>
    </row>
    <row r="23" spans="1:13" x14ac:dyDescent="0.25">
      <c r="D23" s="7">
        <f t="shared" si="0"/>
        <v>160.48701668674698</v>
      </c>
      <c r="G23" s="7">
        <f t="shared" si="1"/>
        <v>354.16666666666669</v>
      </c>
    </row>
    <row r="24" spans="1:13" x14ac:dyDescent="0.25">
      <c r="A24" s="16" t="s">
        <v>37</v>
      </c>
      <c r="D24" s="7">
        <f t="shared" si="0"/>
        <v>160.48701668674698</v>
      </c>
      <c r="G24" s="7">
        <f t="shared" si="1"/>
        <v>354.16666666666669</v>
      </c>
    </row>
    <row r="25" spans="1:13" x14ac:dyDescent="0.25">
      <c r="A25" s="4" t="s">
        <v>35</v>
      </c>
      <c r="B25" s="3">
        <v>25000</v>
      </c>
      <c r="D25" s="7">
        <f t="shared" si="0"/>
        <v>160.48701668674698</v>
      </c>
      <c r="G25" s="7">
        <f t="shared" si="1"/>
        <v>354.16666666666669</v>
      </c>
    </row>
    <row r="26" spans="1:13" x14ac:dyDescent="0.25">
      <c r="A26" s="4" t="s">
        <v>38</v>
      </c>
      <c r="B26" s="3">
        <f>B15+B25</f>
        <v>280714.15000000002</v>
      </c>
      <c r="D26" s="7">
        <f t="shared" si="0"/>
        <v>160.48701668674698</v>
      </c>
      <c r="G26" s="7">
        <f t="shared" si="1"/>
        <v>354.16666666666669</v>
      </c>
    </row>
    <row r="27" spans="1:13" x14ac:dyDescent="0.25">
      <c r="D27" s="7">
        <f t="shared" si="0"/>
        <v>160.48701668674698</v>
      </c>
      <c r="G27" s="7">
        <f t="shared" si="1"/>
        <v>354.16666666666669</v>
      </c>
    </row>
    <row r="28" spans="1:13" x14ac:dyDescent="0.25">
      <c r="D28" s="7">
        <f t="shared" si="0"/>
        <v>160.48701668674698</v>
      </c>
      <c r="G28" s="7">
        <f t="shared" si="1"/>
        <v>354.16666666666669</v>
      </c>
    </row>
    <row r="29" spans="1:13" x14ac:dyDescent="0.25">
      <c r="D29" s="7">
        <f t="shared" si="0"/>
        <v>160.48701668674698</v>
      </c>
      <c r="G29" s="7">
        <f t="shared" si="1"/>
        <v>354.16666666666669</v>
      </c>
    </row>
    <row r="30" spans="1:13" x14ac:dyDescent="0.25">
      <c r="D30" s="7">
        <f t="shared" si="0"/>
        <v>160.48701668674698</v>
      </c>
      <c r="G30" s="7">
        <f t="shared" si="1"/>
        <v>354.16666666666669</v>
      </c>
    </row>
    <row r="31" spans="1:13" x14ac:dyDescent="0.25">
      <c r="D31" s="7">
        <f t="shared" si="0"/>
        <v>160.48701668674698</v>
      </c>
      <c r="G31" s="7">
        <f t="shared" si="1"/>
        <v>354.16666666666669</v>
      </c>
    </row>
    <row r="32" spans="1:13" x14ac:dyDescent="0.25">
      <c r="D32" s="7">
        <f t="shared" si="0"/>
        <v>160.48701668674698</v>
      </c>
      <c r="G32" s="7">
        <f t="shared" si="1"/>
        <v>354.16666666666669</v>
      </c>
    </row>
    <row r="33" spans="4:7" x14ac:dyDescent="0.25">
      <c r="D33" s="7">
        <f t="shared" si="0"/>
        <v>160.48701668674698</v>
      </c>
      <c r="G33" s="7">
        <f t="shared" si="1"/>
        <v>354.16666666666669</v>
      </c>
    </row>
    <row r="34" spans="4:7" x14ac:dyDescent="0.25">
      <c r="D34" s="7">
        <f t="shared" si="0"/>
        <v>160.48701668674698</v>
      </c>
      <c r="G34" s="7">
        <f t="shared" si="1"/>
        <v>354.16666666666669</v>
      </c>
    </row>
    <row r="35" spans="4:7" x14ac:dyDescent="0.25">
      <c r="D35" s="7">
        <f t="shared" si="0"/>
        <v>160.48701668674698</v>
      </c>
      <c r="G35" s="7">
        <f t="shared" si="1"/>
        <v>354.16666666666669</v>
      </c>
    </row>
    <row r="36" spans="4:7" x14ac:dyDescent="0.25">
      <c r="D36" s="7">
        <f t="shared" si="0"/>
        <v>160.48701668674698</v>
      </c>
      <c r="G36" s="7">
        <f t="shared" si="1"/>
        <v>354.16666666666669</v>
      </c>
    </row>
    <row r="37" spans="4:7" x14ac:dyDescent="0.25">
      <c r="D37" s="7">
        <f t="shared" si="0"/>
        <v>160.48701668674698</v>
      </c>
      <c r="G37" s="7">
        <f t="shared" si="1"/>
        <v>354.16666666666669</v>
      </c>
    </row>
    <row r="38" spans="4:7" x14ac:dyDescent="0.25">
      <c r="D38" s="7">
        <f t="shared" si="0"/>
        <v>160.48701668674698</v>
      </c>
      <c r="G38" s="7">
        <f t="shared" si="1"/>
        <v>354.16666666666669</v>
      </c>
    </row>
    <row r="39" spans="4:7" x14ac:dyDescent="0.25">
      <c r="D39" s="7">
        <f t="shared" si="0"/>
        <v>160.48701668674698</v>
      </c>
      <c r="G39" s="7">
        <f t="shared" si="1"/>
        <v>354.16666666666669</v>
      </c>
    </row>
    <row r="40" spans="4:7" x14ac:dyDescent="0.25">
      <c r="D40" s="7">
        <f t="shared" si="0"/>
        <v>160.48701668674698</v>
      </c>
      <c r="G40" s="7">
        <f t="shared" si="1"/>
        <v>354.16666666666669</v>
      </c>
    </row>
    <row r="41" spans="4:7" x14ac:dyDescent="0.25">
      <c r="D41" s="7">
        <f t="shared" si="0"/>
        <v>160.48701668674698</v>
      </c>
      <c r="G41" s="7">
        <f t="shared" si="1"/>
        <v>354.16666666666669</v>
      </c>
    </row>
    <row r="42" spans="4:7" x14ac:dyDescent="0.25">
      <c r="D42" s="7">
        <f t="shared" si="0"/>
        <v>160.48701668674698</v>
      </c>
      <c r="G42" s="7">
        <f t="shared" si="1"/>
        <v>354.16666666666669</v>
      </c>
    </row>
    <row r="43" spans="4:7" x14ac:dyDescent="0.25">
      <c r="D43" s="7">
        <f t="shared" si="0"/>
        <v>160.48701668674698</v>
      </c>
      <c r="G43" s="7">
        <f t="shared" si="1"/>
        <v>354.16666666666669</v>
      </c>
    </row>
    <row r="44" spans="4:7" x14ac:dyDescent="0.25">
      <c r="D44" s="7">
        <f t="shared" si="0"/>
        <v>160.48701668674698</v>
      </c>
      <c r="G44" s="7">
        <f t="shared" si="1"/>
        <v>354.16666666666669</v>
      </c>
    </row>
    <row r="45" spans="4:7" x14ac:dyDescent="0.25">
      <c r="D45" s="7">
        <f t="shared" si="0"/>
        <v>160.48701668674698</v>
      </c>
      <c r="G45" s="7">
        <f t="shared" si="1"/>
        <v>354.16666666666669</v>
      </c>
    </row>
    <row r="46" spans="4:7" x14ac:dyDescent="0.25">
      <c r="D46" s="7">
        <f t="shared" si="0"/>
        <v>160.48701668674698</v>
      </c>
      <c r="G46" s="7">
        <f t="shared" si="1"/>
        <v>354.16666666666669</v>
      </c>
    </row>
    <row r="47" spans="4:7" x14ac:dyDescent="0.25">
      <c r="D47" s="7">
        <f t="shared" si="0"/>
        <v>160.48701668674698</v>
      </c>
      <c r="G47" s="7">
        <f t="shared" si="1"/>
        <v>354.16666666666669</v>
      </c>
    </row>
    <row r="48" spans="4:7" x14ac:dyDescent="0.25">
      <c r="D48" s="7">
        <f t="shared" si="0"/>
        <v>160.48701668674698</v>
      </c>
      <c r="G48" s="7">
        <f t="shared" si="1"/>
        <v>354.16666666666669</v>
      </c>
    </row>
    <row r="49" spans="4:7" x14ac:dyDescent="0.25">
      <c r="D49" s="7">
        <f t="shared" si="0"/>
        <v>160.48701668674698</v>
      </c>
      <c r="G49" s="7">
        <f t="shared" si="1"/>
        <v>354.16666666666669</v>
      </c>
    </row>
    <row r="50" spans="4:7" x14ac:dyDescent="0.25">
      <c r="D50" s="7">
        <f t="shared" si="0"/>
        <v>160.48701668674698</v>
      </c>
      <c r="G50" s="7">
        <f t="shared" si="1"/>
        <v>354.16666666666669</v>
      </c>
    </row>
    <row r="51" spans="4:7" x14ac:dyDescent="0.25">
      <c r="D51" s="7">
        <f t="shared" si="0"/>
        <v>160.48701668674698</v>
      </c>
      <c r="G51" s="7">
        <f t="shared" si="1"/>
        <v>354.16666666666669</v>
      </c>
    </row>
    <row r="52" spans="4:7" x14ac:dyDescent="0.25">
      <c r="D52" s="7">
        <f t="shared" si="0"/>
        <v>160.48701668674698</v>
      </c>
      <c r="G52" s="7">
        <f t="shared" si="1"/>
        <v>354.16666666666669</v>
      </c>
    </row>
    <row r="53" spans="4:7" x14ac:dyDescent="0.25">
      <c r="D53" s="7">
        <f t="shared" si="0"/>
        <v>160.48701668674698</v>
      </c>
      <c r="G53" s="7">
        <f t="shared" si="1"/>
        <v>354.16666666666669</v>
      </c>
    </row>
    <row r="54" spans="4:7" x14ac:dyDescent="0.25">
      <c r="D54" s="7">
        <f t="shared" si="0"/>
        <v>160.48701668674698</v>
      </c>
      <c r="G54" s="7">
        <f t="shared" si="1"/>
        <v>354.16666666666669</v>
      </c>
    </row>
    <row r="55" spans="4:7" x14ac:dyDescent="0.25">
      <c r="D55" s="7">
        <f t="shared" si="0"/>
        <v>160.48701668674698</v>
      </c>
      <c r="G55" s="7">
        <f t="shared" si="1"/>
        <v>354.16666666666669</v>
      </c>
    </row>
    <row r="56" spans="4:7" x14ac:dyDescent="0.25">
      <c r="D56" s="7">
        <f t="shared" si="0"/>
        <v>160.48701668674698</v>
      </c>
      <c r="G56" s="7">
        <f t="shared" si="1"/>
        <v>354.16666666666669</v>
      </c>
    </row>
    <row r="57" spans="4:7" x14ac:dyDescent="0.25">
      <c r="D57" s="7">
        <f t="shared" si="0"/>
        <v>160.48701668674698</v>
      </c>
      <c r="G57" s="7">
        <f t="shared" si="1"/>
        <v>354.16666666666669</v>
      </c>
    </row>
    <row r="58" spans="4:7" x14ac:dyDescent="0.25">
      <c r="D58" s="7">
        <f t="shared" si="0"/>
        <v>160.48701668674698</v>
      </c>
      <c r="G58" s="7">
        <f t="shared" si="1"/>
        <v>354.16666666666669</v>
      </c>
    </row>
    <row r="59" spans="4:7" x14ac:dyDescent="0.25">
      <c r="D59" s="7">
        <f t="shared" si="0"/>
        <v>160.48701668674698</v>
      </c>
      <c r="G59" s="7">
        <f t="shared" si="1"/>
        <v>354.16666666666669</v>
      </c>
    </row>
    <row r="60" spans="4:7" x14ac:dyDescent="0.25">
      <c r="D60" s="7">
        <f t="shared" si="0"/>
        <v>160.48701668674698</v>
      </c>
      <c r="G60" s="7">
        <f t="shared" si="1"/>
        <v>354.16666666666669</v>
      </c>
    </row>
    <row r="61" spans="4:7" x14ac:dyDescent="0.25">
      <c r="D61" s="7">
        <f t="shared" si="0"/>
        <v>160.48701668674698</v>
      </c>
      <c r="G61" s="7">
        <f t="shared" si="1"/>
        <v>354.16666666666669</v>
      </c>
    </row>
    <row r="62" spans="4:7" x14ac:dyDescent="0.25">
      <c r="D62" s="7">
        <f t="shared" si="0"/>
        <v>160.48701668674698</v>
      </c>
      <c r="G62" s="7">
        <f t="shared" si="1"/>
        <v>354.16666666666669</v>
      </c>
    </row>
    <row r="63" spans="4:7" x14ac:dyDescent="0.25">
      <c r="D63" s="7">
        <f t="shared" si="0"/>
        <v>160.48701668674698</v>
      </c>
      <c r="G63" s="7">
        <f t="shared" si="1"/>
        <v>354.16666666666669</v>
      </c>
    </row>
    <row r="64" spans="4:7" x14ac:dyDescent="0.25">
      <c r="D64" s="7">
        <f t="shared" si="0"/>
        <v>160.48701668674698</v>
      </c>
      <c r="G64" s="7">
        <f t="shared" si="1"/>
        <v>354.16666666666669</v>
      </c>
    </row>
    <row r="65" spans="4:7" x14ac:dyDescent="0.25">
      <c r="D65" s="7">
        <f t="shared" ref="D65:D128" si="3">$B$20</f>
        <v>160.48701668674698</v>
      </c>
      <c r="G65" s="7">
        <f t="shared" si="1"/>
        <v>354.16666666666669</v>
      </c>
    </row>
    <row r="66" spans="4:7" x14ac:dyDescent="0.25">
      <c r="D66" s="7">
        <f t="shared" si="3"/>
        <v>160.48701668674698</v>
      </c>
      <c r="G66" s="7">
        <f t="shared" ref="G66:G129" si="4">$F$19</f>
        <v>354.16666666666669</v>
      </c>
    </row>
    <row r="67" spans="4:7" x14ac:dyDescent="0.25">
      <c r="D67" s="7">
        <f t="shared" si="3"/>
        <v>160.48701668674698</v>
      </c>
      <c r="G67" s="7">
        <f t="shared" si="4"/>
        <v>354.16666666666669</v>
      </c>
    </row>
    <row r="68" spans="4:7" x14ac:dyDescent="0.25">
      <c r="D68" s="7">
        <f t="shared" si="3"/>
        <v>160.48701668674698</v>
      </c>
      <c r="G68" s="7">
        <f t="shared" si="4"/>
        <v>354.16666666666669</v>
      </c>
    </row>
    <row r="69" spans="4:7" x14ac:dyDescent="0.25">
      <c r="D69" s="7">
        <f t="shared" si="3"/>
        <v>160.48701668674698</v>
      </c>
      <c r="G69" s="7">
        <f t="shared" si="4"/>
        <v>354.16666666666669</v>
      </c>
    </row>
    <row r="70" spans="4:7" x14ac:dyDescent="0.25">
      <c r="D70" s="7">
        <f t="shared" si="3"/>
        <v>160.48701668674698</v>
      </c>
      <c r="G70" s="7">
        <f t="shared" si="4"/>
        <v>354.16666666666669</v>
      </c>
    </row>
    <row r="71" spans="4:7" x14ac:dyDescent="0.25">
      <c r="D71" s="7">
        <f t="shared" si="3"/>
        <v>160.48701668674698</v>
      </c>
      <c r="G71" s="7">
        <f t="shared" si="4"/>
        <v>354.16666666666669</v>
      </c>
    </row>
    <row r="72" spans="4:7" x14ac:dyDescent="0.25">
      <c r="D72" s="7">
        <f t="shared" si="3"/>
        <v>160.48701668674698</v>
      </c>
      <c r="G72" s="7">
        <f t="shared" si="4"/>
        <v>354.16666666666669</v>
      </c>
    </row>
    <row r="73" spans="4:7" x14ac:dyDescent="0.25">
      <c r="D73" s="7">
        <f t="shared" si="3"/>
        <v>160.48701668674698</v>
      </c>
      <c r="G73" s="7">
        <f t="shared" si="4"/>
        <v>354.16666666666669</v>
      </c>
    </row>
    <row r="74" spans="4:7" x14ac:dyDescent="0.25">
      <c r="D74" s="7">
        <f t="shared" si="3"/>
        <v>160.48701668674698</v>
      </c>
      <c r="G74" s="7">
        <f t="shared" si="4"/>
        <v>354.16666666666669</v>
      </c>
    </row>
    <row r="75" spans="4:7" x14ac:dyDescent="0.25">
      <c r="D75" s="7">
        <f t="shared" si="3"/>
        <v>160.48701668674698</v>
      </c>
      <c r="G75" s="7">
        <f t="shared" si="4"/>
        <v>354.16666666666669</v>
      </c>
    </row>
    <row r="76" spans="4:7" x14ac:dyDescent="0.25">
      <c r="D76" s="7">
        <f t="shared" si="3"/>
        <v>160.48701668674698</v>
      </c>
      <c r="G76" s="7">
        <f t="shared" si="4"/>
        <v>354.16666666666669</v>
      </c>
    </row>
    <row r="77" spans="4:7" x14ac:dyDescent="0.25">
      <c r="D77" s="7">
        <f t="shared" si="3"/>
        <v>160.48701668674698</v>
      </c>
      <c r="G77" s="7">
        <f t="shared" si="4"/>
        <v>354.16666666666669</v>
      </c>
    </row>
    <row r="78" spans="4:7" x14ac:dyDescent="0.25">
      <c r="D78" s="7">
        <f t="shared" si="3"/>
        <v>160.48701668674698</v>
      </c>
      <c r="G78" s="7">
        <f t="shared" si="4"/>
        <v>354.16666666666669</v>
      </c>
    </row>
    <row r="79" spans="4:7" x14ac:dyDescent="0.25">
      <c r="D79" s="7">
        <f t="shared" si="3"/>
        <v>160.48701668674698</v>
      </c>
      <c r="G79" s="7">
        <f t="shared" si="4"/>
        <v>354.16666666666669</v>
      </c>
    </row>
    <row r="80" spans="4:7" x14ac:dyDescent="0.25">
      <c r="D80" s="7">
        <f t="shared" si="3"/>
        <v>160.48701668674698</v>
      </c>
      <c r="G80" s="7">
        <f t="shared" si="4"/>
        <v>354.16666666666669</v>
      </c>
    </row>
    <row r="81" spans="4:7" x14ac:dyDescent="0.25">
      <c r="D81" s="7">
        <f t="shared" si="3"/>
        <v>160.48701668674698</v>
      </c>
      <c r="G81" s="7">
        <f t="shared" si="4"/>
        <v>354.16666666666669</v>
      </c>
    </row>
    <row r="82" spans="4:7" x14ac:dyDescent="0.25">
      <c r="D82" s="7">
        <f t="shared" si="3"/>
        <v>160.48701668674698</v>
      </c>
      <c r="G82" s="7">
        <f t="shared" si="4"/>
        <v>354.16666666666669</v>
      </c>
    </row>
    <row r="83" spans="4:7" x14ac:dyDescent="0.25">
      <c r="D83" s="7">
        <f t="shared" si="3"/>
        <v>160.48701668674698</v>
      </c>
      <c r="G83" s="7">
        <f t="shared" si="4"/>
        <v>354.16666666666669</v>
      </c>
    </row>
    <row r="84" spans="4:7" x14ac:dyDescent="0.25">
      <c r="D84" s="7">
        <f t="shared" si="3"/>
        <v>160.48701668674698</v>
      </c>
      <c r="G84" s="7">
        <f t="shared" si="4"/>
        <v>354.16666666666669</v>
      </c>
    </row>
    <row r="85" spans="4:7" x14ac:dyDescent="0.25">
      <c r="D85" s="7">
        <f t="shared" si="3"/>
        <v>160.48701668674698</v>
      </c>
      <c r="G85" s="7">
        <f t="shared" si="4"/>
        <v>354.16666666666669</v>
      </c>
    </row>
    <row r="86" spans="4:7" x14ac:dyDescent="0.25">
      <c r="D86" s="7">
        <f t="shared" si="3"/>
        <v>160.48701668674698</v>
      </c>
      <c r="G86" s="7">
        <f t="shared" si="4"/>
        <v>354.16666666666669</v>
      </c>
    </row>
    <row r="87" spans="4:7" x14ac:dyDescent="0.25">
      <c r="D87" s="7">
        <f t="shared" si="3"/>
        <v>160.48701668674698</v>
      </c>
      <c r="G87" s="7">
        <f t="shared" si="4"/>
        <v>354.16666666666669</v>
      </c>
    </row>
    <row r="88" spans="4:7" x14ac:dyDescent="0.25">
      <c r="D88" s="7">
        <f t="shared" si="3"/>
        <v>160.48701668674698</v>
      </c>
      <c r="G88" s="7">
        <f t="shared" si="4"/>
        <v>354.16666666666669</v>
      </c>
    </row>
    <row r="89" spans="4:7" x14ac:dyDescent="0.25">
      <c r="D89" s="7">
        <f t="shared" si="3"/>
        <v>160.48701668674698</v>
      </c>
      <c r="G89" s="7">
        <f t="shared" si="4"/>
        <v>354.16666666666669</v>
      </c>
    </row>
    <row r="90" spans="4:7" x14ac:dyDescent="0.25">
      <c r="D90" s="7">
        <f t="shared" si="3"/>
        <v>160.48701668674698</v>
      </c>
      <c r="G90" s="7">
        <f t="shared" si="4"/>
        <v>354.16666666666669</v>
      </c>
    </row>
    <row r="91" spans="4:7" x14ac:dyDescent="0.25">
      <c r="D91" s="7">
        <f t="shared" si="3"/>
        <v>160.48701668674698</v>
      </c>
      <c r="G91" s="7">
        <f t="shared" si="4"/>
        <v>354.16666666666669</v>
      </c>
    </row>
    <row r="92" spans="4:7" x14ac:dyDescent="0.25">
      <c r="D92" s="7">
        <f t="shared" si="3"/>
        <v>160.48701668674698</v>
      </c>
      <c r="G92" s="7">
        <f t="shared" si="4"/>
        <v>354.16666666666669</v>
      </c>
    </row>
    <row r="93" spans="4:7" x14ac:dyDescent="0.25">
      <c r="D93" s="7">
        <f t="shared" si="3"/>
        <v>160.48701668674698</v>
      </c>
      <c r="G93" s="7">
        <f t="shared" si="4"/>
        <v>354.16666666666669</v>
      </c>
    </row>
    <row r="94" spans="4:7" x14ac:dyDescent="0.25">
      <c r="D94" s="7">
        <f t="shared" si="3"/>
        <v>160.48701668674698</v>
      </c>
      <c r="G94" s="7">
        <f t="shared" si="4"/>
        <v>354.16666666666669</v>
      </c>
    </row>
    <row r="95" spans="4:7" x14ac:dyDescent="0.25">
      <c r="D95" s="7">
        <f t="shared" si="3"/>
        <v>160.48701668674698</v>
      </c>
      <c r="G95" s="7">
        <f t="shared" si="4"/>
        <v>354.16666666666669</v>
      </c>
    </row>
    <row r="96" spans="4:7" x14ac:dyDescent="0.25">
      <c r="D96" s="7">
        <f t="shared" si="3"/>
        <v>160.48701668674698</v>
      </c>
      <c r="G96" s="7">
        <f t="shared" si="4"/>
        <v>354.16666666666669</v>
      </c>
    </row>
    <row r="97" spans="4:7" x14ac:dyDescent="0.25">
      <c r="D97" s="7">
        <f t="shared" si="3"/>
        <v>160.48701668674698</v>
      </c>
      <c r="G97" s="7">
        <f t="shared" si="4"/>
        <v>354.16666666666669</v>
      </c>
    </row>
    <row r="98" spans="4:7" x14ac:dyDescent="0.25">
      <c r="D98" s="7">
        <f t="shared" si="3"/>
        <v>160.48701668674698</v>
      </c>
      <c r="G98" s="7">
        <f t="shared" si="4"/>
        <v>354.16666666666669</v>
      </c>
    </row>
    <row r="99" spans="4:7" x14ac:dyDescent="0.25">
      <c r="D99" s="7">
        <f t="shared" si="3"/>
        <v>160.48701668674698</v>
      </c>
      <c r="G99" s="7">
        <f t="shared" si="4"/>
        <v>354.16666666666669</v>
      </c>
    </row>
    <row r="100" spans="4:7" x14ac:dyDescent="0.25">
      <c r="D100" s="7">
        <f t="shared" si="3"/>
        <v>160.48701668674698</v>
      </c>
      <c r="G100" s="7">
        <f t="shared" si="4"/>
        <v>354.16666666666669</v>
      </c>
    </row>
    <row r="101" spans="4:7" x14ac:dyDescent="0.25">
      <c r="D101" s="7">
        <f t="shared" si="3"/>
        <v>160.48701668674698</v>
      </c>
      <c r="G101" s="7">
        <f t="shared" si="4"/>
        <v>354.16666666666669</v>
      </c>
    </row>
    <row r="102" spans="4:7" x14ac:dyDescent="0.25">
      <c r="D102" s="7">
        <f t="shared" si="3"/>
        <v>160.48701668674698</v>
      </c>
      <c r="G102" s="7">
        <f t="shared" si="4"/>
        <v>354.16666666666669</v>
      </c>
    </row>
    <row r="103" spans="4:7" x14ac:dyDescent="0.25">
      <c r="D103" s="7">
        <f t="shared" si="3"/>
        <v>160.48701668674698</v>
      </c>
      <c r="G103" s="7">
        <f t="shared" si="4"/>
        <v>354.16666666666669</v>
      </c>
    </row>
    <row r="104" spans="4:7" x14ac:dyDescent="0.25">
      <c r="D104" s="7">
        <f t="shared" si="3"/>
        <v>160.48701668674698</v>
      </c>
      <c r="G104" s="7">
        <f t="shared" si="4"/>
        <v>354.16666666666669</v>
      </c>
    </row>
    <row r="105" spans="4:7" x14ac:dyDescent="0.25">
      <c r="D105" s="7">
        <f t="shared" si="3"/>
        <v>160.48701668674698</v>
      </c>
      <c r="G105" s="7">
        <f t="shared" si="4"/>
        <v>354.16666666666669</v>
      </c>
    </row>
    <row r="106" spans="4:7" x14ac:dyDescent="0.25">
      <c r="D106" s="7">
        <f t="shared" si="3"/>
        <v>160.48701668674698</v>
      </c>
      <c r="G106" s="7">
        <f t="shared" si="4"/>
        <v>354.16666666666669</v>
      </c>
    </row>
    <row r="107" spans="4:7" x14ac:dyDescent="0.25">
      <c r="D107" s="7">
        <f t="shared" si="3"/>
        <v>160.48701668674698</v>
      </c>
      <c r="G107" s="7">
        <f t="shared" si="4"/>
        <v>354.16666666666669</v>
      </c>
    </row>
    <row r="108" spans="4:7" x14ac:dyDescent="0.25">
      <c r="D108" s="7">
        <f t="shared" si="3"/>
        <v>160.48701668674698</v>
      </c>
      <c r="G108" s="7">
        <f t="shared" si="4"/>
        <v>354.16666666666669</v>
      </c>
    </row>
    <row r="109" spans="4:7" x14ac:dyDescent="0.25">
      <c r="D109" s="7">
        <f t="shared" si="3"/>
        <v>160.48701668674698</v>
      </c>
      <c r="G109" s="7">
        <f t="shared" si="4"/>
        <v>354.16666666666669</v>
      </c>
    </row>
    <row r="110" spans="4:7" x14ac:dyDescent="0.25">
      <c r="D110" s="7">
        <f t="shared" si="3"/>
        <v>160.48701668674698</v>
      </c>
      <c r="G110" s="7">
        <f t="shared" si="4"/>
        <v>354.16666666666669</v>
      </c>
    </row>
    <row r="111" spans="4:7" x14ac:dyDescent="0.25">
      <c r="D111" s="7">
        <f t="shared" si="3"/>
        <v>160.48701668674698</v>
      </c>
      <c r="G111" s="7">
        <f t="shared" si="4"/>
        <v>354.16666666666669</v>
      </c>
    </row>
    <row r="112" spans="4:7" x14ac:dyDescent="0.25">
      <c r="D112" s="7">
        <f t="shared" si="3"/>
        <v>160.48701668674698</v>
      </c>
      <c r="G112" s="7">
        <f t="shared" si="4"/>
        <v>354.16666666666669</v>
      </c>
    </row>
    <row r="113" spans="4:7" x14ac:dyDescent="0.25">
      <c r="D113" s="7">
        <f t="shared" si="3"/>
        <v>160.48701668674698</v>
      </c>
      <c r="G113" s="7">
        <f t="shared" si="4"/>
        <v>354.16666666666669</v>
      </c>
    </row>
    <row r="114" spans="4:7" x14ac:dyDescent="0.25">
      <c r="D114" s="7">
        <f t="shared" si="3"/>
        <v>160.48701668674698</v>
      </c>
      <c r="G114" s="7">
        <f t="shared" si="4"/>
        <v>354.16666666666669</v>
      </c>
    </row>
    <row r="115" spans="4:7" x14ac:dyDescent="0.25">
      <c r="D115" s="7">
        <f t="shared" si="3"/>
        <v>160.48701668674698</v>
      </c>
      <c r="G115" s="7">
        <f t="shared" si="4"/>
        <v>354.16666666666669</v>
      </c>
    </row>
    <row r="116" spans="4:7" x14ac:dyDescent="0.25">
      <c r="D116" s="7">
        <f t="shared" si="3"/>
        <v>160.48701668674698</v>
      </c>
      <c r="G116" s="7">
        <f t="shared" si="4"/>
        <v>354.16666666666669</v>
      </c>
    </row>
    <row r="117" spans="4:7" x14ac:dyDescent="0.25">
      <c r="D117" s="7">
        <f t="shared" si="3"/>
        <v>160.48701668674698</v>
      </c>
      <c r="G117" s="7">
        <f t="shared" si="4"/>
        <v>354.16666666666669</v>
      </c>
    </row>
    <row r="118" spans="4:7" x14ac:dyDescent="0.25">
      <c r="D118" s="7">
        <f t="shared" si="3"/>
        <v>160.48701668674698</v>
      </c>
      <c r="G118" s="7">
        <f t="shared" si="4"/>
        <v>354.16666666666669</v>
      </c>
    </row>
    <row r="119" spans="4:7" x14ac:dyDescent="0.25">
      <c r="D119" s="7">
        <f t="shared" si="3"/>
        <v>160.48701668674698</v>
      </c>
      <c r="G119" s="7">
        <f t="shared" si="4"/>
        <v>354.16666666666669</v>
      </c>
    </row>
    <row r="120" spans="4:7" x14ac:dyDescent="0.25">
      <c r="D120" s="7">
        <f t="shared" si="3"/>
        <v>160.48701668674698</v>
      </c>
      <c r="G120" s="7">
        <f t="shared" si="4"/>
        <v>354.16666666666669</v>
      </c>
    </row>
    <row r="121" spans="4:7" x14ac:dyDescent="0.25">
      <c r="D121" s="7">
        <f t="shared" si="3"/>
        <v>160.48701668674698</v>
      </c>
      <c r="G121" s="7">
        <f t="shared" si="4"/>
        <v>354.16666666666669</v>
      </c>
    </row>
    <row r="122" spans="4:7" x14ac:dyDescent="0.25">
      <c r="D122" s="7">
        <f t="shared" si="3"/>
        <v>160.48701668674698</v>
      </c>
      <c r="G122" s="7">
        <f t="shared" si="4"/>
        <v>354.16666666666669</v>
      </c>
    </row>
    <row r="123" spans="4:7" x14ac:dyDescent="0.25">
      <c r="D123" s="7">
        <f t="shared" si="3"/>
        <v>160.48701668674698</v>
      </c>
      <c r="G123" s="7">
        <f t="shared" si="4"/>
        <v>354.16666666666669</v>
      </c>
    </row>
    <row r="124" spans="4:7" x14ac:dyDescent="0.25">
      <c r="D124" s="7">
        <f t="shared" si="3"/>
        <v>160.48701668674698</v>
      </c>
      <c r="G124" s="7">
        <f t="shared" si="4"/>
        <v>354.16666666666669</v>
      </c>
    </row>
    <row r="125" spans="4:7" x14ac:dyDescent="0.25">
      <c r="D125" s="7">
        <f t="shared" si="3"/>
        <v>160.48701668674698</v>
      </c>
      <c r="G125" s="7">
        <f t="shared" si="4"/>
        <v>354.16666666666669</v>
      </c>
    </row>
    <row r="126" spans="4:7" x14ac:dyDescent="0.25">
      <c r="D126" s="7">
        <f t="shared" si="3"/>
        <v>160.48701668674698</v>
      </c>
      <c r="G126" s="7">
        <f t="shared" si="4"/>
        <v>354.16666666666669</v>
      </c>
    </row>
    <row r="127" spans="4:7" x14ac:dyDescent="0.25">
      <c r="D127" s="7">
        <f t="shared" si="3"/>
        <v>160.48701668674698</v>
      </c>
      <c r="G127" s="7">
        <f t="shared" si="4"/>
        <v>354.16666666666669</v>
      </c>
    </row>
    <row r="128" spans="4:7" x14ac:dyDescent="0.25">
      <c r="D128" s="7">
        <f t="shared" si="3"/>
        <v>160.48701668674698</v>
      </c>
      <c r="G128" s="7">
        <f t="shared" si="4"/>
        <v>354.16666666666669</v>
      </c>
    </row>
    <row r="129" spans="4:7" x14ac:dyDescent="0.25">
      <c r="D129" s="7">
        <f t="shared" ref="D129:D192" si="5">$B$20</f>
        <v>160.48701668674698</v>
      </c>
      <c r="G129" s="7">
        <f t="shared" si="4"/>
        <v>354.16666666666669</v>
      </c>
    </row>
    <row r="130" spans="4:7" x14ac:dyDescent="0.25">
      <c r="D130" s="7">
        <f t="shared" si="5"/>
        <v>160.48701668674698</v>
      </c>
      <c r="G130" s="7">
        <f t="shared" ref="G130:G193" si="6">$F$19</f>
        <v>354.16666666666669</v>
      </c>
    </row>
    <row r="131" spans="4:7" x14ac:dyDescent="0.25">
      <c r="D131" s="7">
        <f t="shared" si="5"/>
        <v>160.48701668674698</v>
      </c>
      <c r="G131" s="7">
        <f t="shared" si="6"/>
        <v>354.16666666666669</v>
      </c>
    </row>
    <row r="132" spans="4:7" x14ac:dyDescent="0.25">
      <c r="D132" s="7">
        <f t="shared" si="5"/>
        <v>160.48701668674698</v>
      </c>
      <c r="G132" s="7">
        <f t="shared" si="6"/>
        <v>354.16666666666669</v>
      </c>
    </row>
    <row r="133" spans="4:7" x14ac:dyDescent="0.25">
      <c r="D133" s="7">
        <f t="shared" si="5"/>
        <v>160.48701668674698</v>
      </c>
      <c r="G133" s="7">
        <f t="shared" si="6"/>
        <v>354.16666666666669</v>
      </c>
    </row>
    <row r="134" spans="4:7" x14ac:dyDescent="0.25">
      <c r="D134" s="7">
        <f t="shared" si="5"/>
        <v>160.48701668674698</v>
      </c>
      <c r="G134" s="7">
        <f t="shared" si="6"/>
        <v>354.16666666666669</v>
      </c>
    </row>
    <row r="135" spans="4:7" x14ac:dyDescent="0.25">
      <c r="D135" s="7">
        <f t="shared" si="5"/>
        <v>160.48701668674698</v>
      </c>
      <c r="G135" s="7">
        <f t="shared" si="6"/>
        <v>354.16666666666669</v>
      </c>
    </row>
    <row r="136" spans="4:7" x14ac:dyDescent="0.25">
      <c r="D136" s="7">
        <f t="shared" si="5"/>
        <v>160.48701668674698</v>
      </c>
      <c r="G136" s="7">
        <f t="shared" si="6"/>
        <v>354.16666666666669</v>
      </c>
    </row>
    <row r="137" spans="4:7" x14ac:dyDescent="0.25">
      <c r="D137" s="7">
        <f t="shared" si="5"/>
        <v>160.48701668674698</v>
      </c>
      <c r="G137" s="7">
        <f t="shared" si="6"/>
        <v>354.16666666666669</v>
      </c>
    </row>
    <row r="138" spans="4:7" x14ac:dyDescent="0.25">
      <c r="D138" s="7">
        <f t="shared" si="5"/>
        <v>160.48701668674698</v>
      </c>
      <c r="G138" s="7">
        <f t="shared" si="6"/>
        <v>354.16666666666669</v>
      </c>
    </row>
    <row r="139" spans="4:7" x14ac:dyDescent="0.25">
      <c r="D139" s="7">
        <f t="shared" si="5"/>
        <v>160.48701668674698</v>
      </c>
      <c r="G139" s="7">
        <f t="shared" si="6"/>
        <v>354.16666666666669</v>
      </c>
    </row>
    <row r="140" spans="4:7" x14ac:dyDescent="0.25">
      <c r="D140" s="7">
        <f t="shared" si="5"/>
        <v>160.48701668674698</v>
      </c>
      <c r="G140" s="7">
        <f t="shared" si="6"/>
        <v>354.16666666666669</v>
      </c>
    </row>
    <row r="141" spans="4:7" x14ac:dyDescent="0.25">
      <c r="D141" s="7">
        <f t="shared" si="5"/>
        <v>160.48701668674698</v>
      </c>
      <c r="G141" s="7">
        <f t="shared" si="6"/>
        <v>354.16666666666669</v>
      </c>
    </row>
    <row r="142" spans="4:7" x14ac:dyDescent="0.25">
      <c r="D142" s="7">
        <f t="shared" si="5"/>
        <v>160.48701668674698</v>
      </c>
      <c r="G142" s="7">
        <f t="shared" si="6"/>
        <v>354.16666666666669</v>
      </c>
    </row>
    <row r="143" spans="4:7" x14ac:dyDescent="0.25">
      <c r="D143" s="7">
        <f t="shared" si="5"/>
        <v>160.48701668674698</v>
      </c>
      <c r="G143" s="7">
        <f t="shared" si="6"/>
        <v>354.16666666666669</v>
      </c>
    </row>
    <row r="144" spans="4:7" x14ac:dyDescent="0.25">
      <c r="D144" s="7">
        <f t="shared" si="5"/>
        <v>160.48701668674698</v>
      </c>
      <c r="G144" s="7">
        <f t="shared" si="6"/>
        <v>354.16666666666669</v>
      </c>
    </row>
    <row r="145" spans="4:7" x14ac:dyDescent="0.25">
      <c r="D145" s="7">
        <f t="shared" si="5"/>
        <v>160.48701668674698</v>
      </c>
      <c r="G145" s="7">
        <f t="shared" si="6"/>
        <v>354.16666666666669</v>
      </c>
    </row>
    <row r="146" spans="4:7" x14ac:dyDescent="0.25">
      <c r="D146" s="7">
        <f t="shared" si="5"/>
        <v>160.48701668674698</v>
      </c>
      <c r="G146" s="7">
        <f t="shared" si="6"/>
        <v>354.16666666666669</v>
      </c>
    </row>
    <row r="147" spans="4:7" x14ac:dyDescent="0.25">
      <c r="D147" s="7">
        <f t="shared" si="5"/>
        <v>160.48701668674698</v>
      </c>
      <c r="G147" s="7">
        <f t="shared" si="6"/>
        <v>354.16666666666669</v>
      </c>
    </row>
    <row r="148" spans="4:7" x14ac:dyDescent="0.25">
      <c r="D148" s="7">
        <f t="shared" si="5"/>
        <v>160.48701668674698</v>
      </c>
      <c r="G148" s="7">
        <f t="shared" si="6"/>
        <v>354.16666666666669</v>
      </c>
    </row>
    <row r="149" spans="4:7" x14ac:dyDescent="0.25">
      <c r="D149" s="7">
        <f t="shared" si="5"/>
        <v>160.48701668674698</v>
      </c>
      <c r="G149" s="7">
        <f t="shared" si="6"/>
        <v>354.16666666666669</v>
      </c>
    </row>
    <row r="150" spans="4:7" x14ac:dyDescent="0.25">
      <c r="D150" s="7">
        <f t="shared" si="5"/>
        <v>160.48701668674698</v>
      </c>
      <c r="G150" s="7">
        <f t="shared" si="6"/>
        <v>354.16666666666669</v>
      </c>
    </row>
    <row r="151" spans="4:7" x14ac:dyDescent="0.25">
      <c r="D151" s="7">
        <f t="shared" si="5"/>
        <v>160.48701668674698</v>
      </c>
      <c r="G151" s="7">
        <f t="shared" si="6"/>
        <v>354.16666666666669</v>
      </c>
    </row>
    <row r="152" spans="4:7" x14ac:dyDescent="0.25">
      <c r="D152" s="7">
        <f t="shared" si="5"/>
        <v>160.48701668674698</v>
      </c>
      <c r="G152" s="7">
        <f t="shared" si="6"/>
        <v>354.16666666666669</v>
      </c>
    </row>
    <row r="153" spans="4:7" x14ac:dyDescent="0.25">
      <c r="D153" s="7">
        <f t="shared" si="5"/>
        <v>160.48701668674698</v>
      </c>
      <c r="G153" s="7">
        <f t="shared" si="6"/>
        <v>354.16666666666669</v>
      </c>
    </row>
    <row r="154" spans="4:7" x14ac:dyDescent="0.25">
      <c r="D154" s="7">
        <f t="shared" si="5"/>
        <v>160.48701668674698</v>
      </c>
      <c r="G154" s="7">
        <f t="shared" si="6"/>
        <v>354.16666666666669</v>
      </c>
    </row>
    <row r="155" spans="4:7" x14ac:dyDescent="0.25">
      <c r="D155" s="7">
        <f t="shared" si="5"/>
        <v>160.48701668674698</v>
      </c>
      <c r="G155" s="7">
        <f t="shared" si="6"/>
        <v>354.16666666666669</v>
      </c>
    </row>
    <row r="156" spans="4:7" x14ac:dyDescent="0.25">
      <c r="D156" s="7">
        <f t="shared" si="5"/>
        <v>160.48701668674698</v>
      </c>
      <c r="G156" s="7">
        <f t="shared" si="6"/>
        <v>354.16666666666669</v>
      </c>
    </row>
    <row r="157" spans="4:7" x14ac:dyDescent="0.25">
      <c r="D157" s="7">
        <f t="shared" si="5"/>
        <v>160.48701668674698</v>
      </c>
      <c r="G157" s="7">
        <f t="shared" si="6"/>
        <v>354.16666666666669</v>
      </c>
    </row>
    <row r="158" spans="4:7" x14ac:dyDescent="0.25">
      <c r="D158" s="7">
        <f t="shared" si="5"/>
        <v>160.48701668674698</v>
      </c>
      <c r="G158" s="7">
        <f t="shared" si="6"/>
        <v>354.16666666666669</v>
      </c>
    </row>
    <row r="159" spans="4:7" x14ac:dyDescent="0.25">
      <c r="D159" s="7">
        <f t="shared" si="5"/>
        <v>160.48701668674698</v>
      </c>
      <c r="G159" s="7">
        <f t="shared" si="6"/>
        <v>354.16666666666669</v>
      </c>
    </row>
    <row r="160" spans="4:7" x14ac:dyDescent="0.25">
      <c r="D160" s="7">
        <f t="shared" si="5"/>
        <v>160.48701668674698</v>
      </c>
      <c r="G160" s="7">
        <f t="shared" si="6"/>
        <v>354.16666666666669</v>
      </c>
    </row>
    <row r="161" spans="4:7" x14ac:dyDescent="0.25">
      <c r="D161" s="7">
        <f t="shared" si="5"/>
        <v>160.48701668674698</v>
      </c>
      <c r="G161" s="7">
        <f t="shared" si="6"/>
        <v>354.16666666666669</v>
      </c>
    </row>
    <row r="162" spans="4:7" x14ac:dyDescent="0.25">
      <c r="D162" s="7">
        <f t="shared" si="5"/>
        <v>160.48701668674698</v>
      </c>
      <c r="G162" s="7">
        <f t="shared" si="6"/>
        <v>354.16666666666669</v>
      </c>
    </row>
    <row r="163" spans="4:7" x14ac:dyDescent="0.25">
      <c r="D163" s="7">
        <f t="shared" si="5"/>
        <v>160.48701668674698</v>
      </c>
      <c r="G163" s="7">
        <f t="shared" si="6"/>
        <v>354.16666666666669</v>
      </c>
    </row>
    <row r="164" spans="4:7" x14ac:dyDescent="0.25">
      <c r="D164" s="7">
        <f t="shared" si="5"/>
        <v>160.48701668674698</v>
      </c>
      <c r="G164" s="7">
        <f t="shared" si="6"/>
        <v>354.16666666666669</v>
      </c>
    </row>
    <row r="165" spans="4:7" x14ac:dyDescent="0.25">
      <c r="D165" s="7">
        <f t="shared" si="5"/>
        <v>160.48701668674698</v>
      </c>
      <c r="G165" s="7">
        <f t="shared" si="6"/>
        <v>354.16666666666669</v>
      </c>
    </row>
    <row r="166" spans="4:7" x14ac:dyDescent="0.25">
      <c r="D166" s="7">
        <f t="shared" si="5"/>
        <v>160.48701668674698</v>
      </c>
      <c r="G166" s="7">
        <f t="shared" si="6"/>
        <v>354.16666666666669</v>
      </c>
    </row>
    <row r="167" spans="4:7" x14ac:dyDescent="0.25">
      <c r="D167" s="7">
        <f t="shared" si="5"/>
        <v>160.48701668674698</v>
      </c>
      <c r="G167" s="7">
        <f t="shared" si="6"/>
        <v>354.16666666666669</v>
      </c>
    </row>
    <row r="168" spans="4:7" x14ac:dyDescent="0.25">
      <c r="D168" s="7">
        <f t="shared" si="5"/>
        <v>160.48701668674698</v>
      </c>
      <c r="G168" s="7">
        <f t="shared" si="6"/>
        <v>354.16666666666669</v>
      </c>
    </row>
    <row r="169" spans="4:7" x14ac:dyDescent="0.25">
      <c r="D169" s="7">
        <f t="shared" si="5"/>
        <v>160.48701668674698</v>
      </c>
      <c r="G169" s="7">
        <f t="shared" si="6"/>
        <v>354.16666666666669</v>
      </c>
    </row>
    <row r="170" spans="4:7" x14ac:dyDescent="0.25">
      <c r="D170" s="7">
        <f t="shared" si="5"/>
        <v>160.48701668674698</v>
      </c>
      <c r="G170" s="7">
        <f t="shared" si="6"/>
        <v>354.16666666666669</v>
      </c>
    </row>
    <row r="171" spans="4:7" x14ac:dyDescent="0.25">
      <c r="D171" s="7">
        <f t="shared" si="5"/>
        <v>160.48701668674698</v>
      </c>
      <c r="G171" s="7">
        <f t="shared" si="6"/>
        <v>354.16666666666669</v>
      </c>
    </row>
    <row r="172" spans="4:7" x14ac:dyDescent="0.25">
      <c r="D172" s="7">
        <f t="shared" si="5"/>
        <v>160.48701668674698</v>
      </c>
      <c r="G172" s="7">
        <f t="shared" si="6"/>
        <v>354.16666666666669</v>
      </c>
    </row>
    <row r="173" spans="4:7" x14ac:dyDescent="0.25">
      <c r="D173" s="7">
        <f t="shared" si="5"/>
        <v>160.48701668674698</v>
      </c>
      <c r="G173" s="7">
        <f t="shared" si="6"/>
        <v>354.16666666666669</v>
      </c>
    </row>
    <row r="174" spans="4:7" x14ac:dyDescent="0.25">
      <c r="D174" s="7">
        <f t="shared" si="5"/>
        <v>160.48701668674698</v>
      </c>
      <c r="G174" s="7">
        <f t="shared" si="6"/>
        <v>354.16666666666669</v>
      </c>
    </row>
    <row r="175" spans="4:7" x14ac:dyDescent="0.25">
      <c r="D175" s="7">
        <f t="shared" si="5"/>
        <v>160.48701668674698</v>
      </c>
      <c r="G175" s="7">
        <f t="shared" si="6"/>
        <v>354.16666666666669</v>
      </c>
    </row>
    <row r="176" spans="4:7" x14ac:dyDescent="0.25">
      <c r="D176" s="7">
        <f t="shared" si="5"/>
        <v>160.48701668674698</v>
      </c>
      <c r="G176" s="7">
        <f t="shared" si="6"/>
        <v>354.16666666666669</v>
      </c>
    </row>
    <row r="177" spans="4:7" x14ac:dyDescent="0.25">
      <c r="D177" s="7">
        <f t="shared" si="5"/>
        <v>160.48701668674698</v>
      </c>
      <c r="G177" s="7">
        <f t="shared" si="6"/>
        <v>354.16666666666669</v>
      </c>
    </row>
    <row r="178" spans="4:7" x14ac:dyDescent="0.25">
      <c r="D178" s="7">
        <f t="shared" si="5"/>
        <v>160.48701668674698</v>
      </c>
      <c r="G178" s="7">
        <f t="shared" si="6"/>
        <v>354.16666666666669</v>
      </c>
    </row>
    <row r="179" spans="4:7" x14ac:dyDescent="0.25">
      <c r="D179" s="7">
        <f t="shared" si="5"/>
        <v>160.48701668674698</v>
      </c>
      <c r="G179" s="7">
        <f t="shared" si="6"/>
        <v>354.16666666666669</v>
      </c>
    </row>
    <row r="180" spans="4:7" x14ac:dyDescent="0.25">
      <c r="D180" s="7">
        <f t="shared" si="5"/>
        <v>160.48701668674698</v>
      </c>
      <c r="G180" s="7">
        <f t="shared" si="6"/>
        <v>354.16666666666669</v>
      </c>
    </row>
    <row r="181" spans="4:7" x14ac:dyDescent="0.25">
      <c r="D181" s="7">
        <f t="shared" si="5"/>
        <v>160.48701668674698</v>
      </c>
      <c r="G181" s="7">
        <f t="shared" si="6"/>
        <v>354.16666666666669</v>
      </c>
    </row>
    <row r="182" spans="4:7" x14ac:dyDescent="0.25">
      <c r="D182" s="7">
        <f t="shared" si="5"/>
        <v>160.48701668674698</v>
      </c>
      <c r="G182" s="7">
        <f t="shared" si="6"/>
        <v>354.16666666666669</v>
      </c>
    </row>
    <row r="183" spans="4:7" x14ac:dyDescent="0.25">
      <c r="D183" s="7">
        <f t="shared" si="5"/>
        <v>160.48701668674698</v>
      </c>
      <c r="G183" s="7">
        <f t="shared" si="6"/>
        <v>354.16666666666669</v>
      </c>
    </row>
    <row r="184" spans="4:7" x14ac:dyDescent="0.25">
      <c r="D184" s="7">
        <f t="shared" si="5"/>
        <v>160.48701668674698</v>
      </c>
      <c r="G184" s="7">
        <f t="shared" si="6"/>
        <v>354.16666666666669</v>
      </c>
    </row>
    <row r="185" spans="4:7" x14ac:dyDescent="0.25">
      <c r="D185" s="7">
        <f t="shared" si="5"/>
        <v>160.48701668674698</v>
      </c>
      <c r="G185" s="7">
        <f t="shared" si="6"/>
        <v>354.16666666666669</v>
      </c>
    </row>
    <row r="186" spans="4:7" x14ac:dyDescent="0.25">
      <c r="D186" s="7">
        <f t="shared" si="5"/>
        <v>160.48701668674698</v>
      </c>
      <c r="G186" s="7">
        <f t="shared" si="6"/>
        <v>354.16666666666669</v>
      </c>
    </row>
    <row r="187" spans="4:7" x14ac:dyDescent="0.25">
      <c r="D187" s="7">
        <f t="shared" si="5"/>
        <v>160.48701668674698</v>
      </c>
      <c r="G187" s="7">
        <f t="shared" si="6"/>
        <v>354.16666666666669</v>
      </c>
    </row>
    <row r="188" spans="4:7" x14ac:dyDescent="0.25">
      <c r="D188" s="7">
        <f t="shared" si="5"/>
        <v>160.48701668674698</v>
      </c>
      <c r="G188" s="7">
        <f t="shared" si="6"/>
        <v>354.16666666666669</v>
      </c>
    </row>
    <row r="189" spans="4:7" x14ac:dyDescent="0.25">
      <c r="D189" s="7">
        <f t="shared" si="5"/>
        <v>160.48701668674698</v>
      </c>
      <c r="G189" s="7">
        <f t="shared" si="6"/>
        <v>354.16666666666669</v>
      </c>
    </row>
    <row r="190" spans="4:7" x14ac:dyDescent="0.25">
      <c r="D190" s="7">
        <f t="shared" si="5"/>
        <v>160.48701668674698</v>
      </c>
      <c r="G190" s="7">
        <f t="shared" si="6"/>
        <v>354.16666666666669</v>
      </c>
    </row>
    <row r="191" spans="4:7" x14ac:dyDescent="0.25">
      <c r="D191" s="7">
        <f t="shared" si="5"/>
        <v>160.48701668674698</v>
      </c>
      <c r="G191" s="7">
        <f t="shared" si="6"/>
        <v>354.16666666666669</v>
      </c>
    </row>
    <row r="192" spans="4:7" x14ac:dyDescent="0.25">
      <c r="D192" s="7">
        <f t="shared" si="5"/>
        <v>160.48701668674698</v>
      </c>
      <c r="G192" s="7">
        <f t="shared" si="6"/>
        <v>354.16666666666669</v>
      </c>
    </row>
    <row r="193" spans="4:7" x14ac:dyDescent="0.25">
      <c r="D193" s="7">
        <f t="shared" ref="D193:D256" si="7">$B$20</f>
        <v>160.48701668674698</v>
      </c>
      <c r="G193" s="7">
        <f t="shared" si="6"/>
        <v>354.16666666666669</v>
      </c>
    </row>
    <row r="194" spans="4:7" x14ac:dyDescent="0.25">
      <c r="D194" s="7">
        <f t="shared" si="7"/>
        <v>160.48701668674698</v>
      </c>
      <c r="G194" s="7">
        <f t="shared" ref="G194:G257" si="8">$F$19</f>
        <v>354.16666666666669</v>
      </c>
    </row>
    <row r="195" spans="4:7" x14ac:dyDescent="0.25">
      <c r="D195" s="7">
        <f t="shared" si="7"/>
        <v>160.48701668674698</v>
      </c>
      <c r="G195" s="7">
        <f t="shared" si="8"/>
        <v>354.16666666666669</v>
      </c>
    </row>
    <row r="196" spans="4:7" x14ac:dyDescent="0.25">
      <c r="D196" s="7">
        <f t="shared" si="7"/>
        <v>160.48701668674698</v>
      </c>
      <c r="G196" s="7">
        <f t="shared" si="8"/>
        <v>354.16666666666669</v>
      </c>
    </row>
    <row r="197" spans="4:7" x14ac:dyDescent="0.25">
      <c r="D197" s="7">
        <f t="shared" si="7"/>
        <v>160.48701668674698</v>
      </c>
      <c r="G197" s="7">
        <f t="shared" si="8"/>
        <v>354.16666666666669</v>
      </c>
    </row>
    <row r="198" spans="4:7" x14ac:dyDescent="0.25">
      <c r="D198" s="7">
        <f t="shared" si="7"/>
        <v>160.48701668674698</v>
      </c>
      <c r="G198" s="7">
        <f t="shared" si="8"/>
        <v>354.16666666666669</v>
      </c>
    </row>
    <row r="199" spans="4:7" x14ac:dyDescent="0.25">
      <c r="D199" s="7">
        <f t="shared" si="7"/>
        <v>160.48701668674698</v>
      </c>
      <c r="G199" s="7">
        <f t="shared" si="8"/>
        <v>354.16666666666669</v>
      </c>
    </row>
    <row r="200" spans="4:7" x14ac:dyDescent="0.25">
      <c r="D200" s="7">
        <f t="shared" si="7"/>
        <v>160.48701668674698</v>
      </c>
      <c r="G200" s="7">
        <f t="shared" si="8"/>
        <v>354.16666666666669</v>
      </c>
    </row>
    <row r="201" spans="4:7" x14ac:dyDescent="0.25">
      <c r="D201" s="7">
        <f t="shared" si="7"/>
        <v>160.48701668674698</v>
      </c>
      <c r="G201" s="7">
        <f t="shared" si="8"/>
        <v>354.16666666666669</v>
      </c>
    </row>
    <row r="202" spans="4:7" x14ac:dyDescent="0.25">
      <c r="D202" s="7">
        <f t="shared" si="7"/>
        <v>160.48701668674698</v>
      </c>
      <c r="G202" s="7">
        <f t="shared" si="8"/>
        <v>354.16666666666669</v>
      </c>
    </row>
    <row r="203" spans="4:7" x14ac:dyDescent="0.25">
      <c r="D203" s="7">
        <f t="shared" si="7"/>
        <v>160.48701668674698</v>
      </c>
      <c r="G203" s="7">
        <f t="shared" si="8"/>
        <v>354.16666666666669</v>
      </c>
    </row>
    <row r="204" spans="4:7" x14ac:dyDescent="0.25">
      <c r="D204" s="7">
        <f t="shared" si="7"/>
        <v>160.48701668674698</v>
      </c>
      <c r="G204" s="7">
        <f t="shared" si="8"/>
        <v>354.16666666666669</v>
      </c>
    </row>
    <row r="205" spans="4:7" x14ac:dyDescent="0.25">
      <c r="D205" s="7">
        <f t="shared" si="7"/>
        <v>160.48701668674698</v>
      </c>
      <c r="G205" s="7">
        <f t="shared" si="8"/>
        <v>354.16666666666669</v>
      </c>
    </row>
    <row r="206" spans="4:7" x14ac:dyDescent="0.25">
      <c r="D206" s="7">
        <f t="shared" si="7"/>
        <v>160.48701668674698</v>
      </c>
      <c r="G206" s="7">
        <f t="shared" si="8"/>
        <v>354.16666666666669</v>
      </c>
    </row>
    <row r="207" spans="4:7" x14ac:dyDescent="0.25">
      <c r="D207" s="7">
        <f t="shared" si="7"/>
        <v>160.48701668674698</v>
      </c>
      <c r="G207" s="7">
        <f t="shared" si="8"/>
        <v>354.16666666666669</v>
      </c>
    </row>
    <row r="208" spans="4:7" x14ac:dyDescent="0.25">
      <c r="D208" s="7">
        <f t="shared" si="7"/>
        <v>160.48701668674698</v>
      </c>
      <c r="G208" s="7">
        <f t="shared" si="8"/>
        <v>354.16666666666669</v>
      </c>
    </row>
    <row r="209" spans="4:7" x14ac:dyDescent="0.25">
      <c r="D209" s="7">
        <f t="shared" si="7"/>
        <v>160.48701668674698</v>
      </c>
      <c r="G209" s="7">
        <f t="shared" si="8"/>
        <v>354.16666666666669</v>
      </c>
    </row>
    <row r="210" spans="4:7" x14ac:dyDescent="0.25">
      <c r="D210" s="7">
        <f t="shared" si="7"/>
        <v>160.48701668674698</v>
      </c>
      <c r="G210" s="7">
        <f t="shared" si="8"/>
        <v>354.16666666666669</v>
      </c>
    </row>
    <row r="211" spans="4:7" x14ac:dyDescent="0.25">
      <c r="D211" s="7">
        <f t="shared" si="7"/>
        <v>160.48701668674698</v>
      </c>
      <c r="G211" s="7">
        <f t="shared" si="8"/>
        <v>354.16666666666669</v>
      </c>
    </row>
    <row r="212" spans="4:7" x14ac:dyDescent="0.25">
      <c r="D212" s="7">
        <f t="shared" si="7"/>
        <v>160.48701668674698</v>
      </c>
      <c r="G212" s="7">
        <f t="shared" si="8"/>
        <v>354.16666666666669</v>
      </c>
    </row>
    <row r="213" spans="4:7" x14ac:dyDescent="0.25">
      <c r="D213" s="7">
        <f t="shared" si="7"/>
        <v>160.48701668674698</v>
      </c>
      <c r="G213" s="7">
        <f t="shared" si="8"/>
        <v>354.16666666666669</v>
      </c>
    </row>
    <row r="214" spans="4:7" x14ac:dyDescent="0.25">
      <c r="D214" s="7">
        <f t="shared" si="7"/>
        <v>160.48701668674698</v>
      </c>
      <c r="G214" s="7">
        <f t="shared" si="8"/>
        <v>354.16666666666669</v>
      </c>
    </row>
    <row r="215" spans="4:7" x14ac:dyDescent="0.25">
      <c r="D215" s="7">
        <f t="shared" si="7"/>
        <v>160.48701668674698</v>
      </c>
      <c r="G215" s="7">
        <f t="shared" si="8"/>
        <v>354.16666666666669</v>
      </c>
    </row>
    <row r="216" spans="4:7" x14ac:dyDescent="0.25">
      <c r="D216" s="7">
        <f t="shared" si="7"/>
        <v>160.48701668674698</v>
      </c>
      <c r="G216" s="7">
        <f t="shared" si="8"/>
        <v>354.16666666666669</v>
      </c>
    </row>
    <row r="217" spans="4:7" x14ac:dyDescent="0.25">
      <c r="D217" s="7">
        <f t="shared" si="7"/>
        <v>160.48701668674698</v>
      </c>
      <c r="G217" s="7">
        <f t="shared" si="8"/>
        <v>354.16666666666669</v>
      </c>
    </row>
    <row r="218" spans="4:7" x14ac:dyDescent="0.25">
      <c r="D218" s="7">
        <f t="shared" si="7"/>
        <v>160.48701668674698</v>
      </c>
      <c r="G218" s="7">
        <f t="shared" si="8"/>
        <v>354.16666666666669</v>
      </c>
    </row>
    <row r="219" spans="4:7" x14ac:dyDescent="0.25">
      <c r="D219" s="7">
        <f t="shared" si="7"/>
        <v>160.48701668674698</v>
      </c>
      <c r="G219" s="7">
        <f t="shared" si="8"/>
        <v>354.16666666666669</v>
      </c>
    </row>
    <row r="220" spans="4:7" x14ac:dyDescent="0.25">
      <c r="D220" s="7">
        <f t="shared" si="7"/>
        <v>160.48701668674698</v>
      </c>
      <c r="G220" s="7">
        <f t="shared" si="8"/>
        <v>354.16666666666669</v>
      </c>
    </row>
    <row r="221" spans="4:7" x14ac:dyDescent="0.25">
      <c r="D221" s="7">
        <f t="shared" si="7"/>
        <v>160.48701668674698</v>
      </c>
      <c r="G221" s="7">
        <f t="shared" si="8"/>
        <v>354.16666666666669</v>
      </c>
    </row>
    <row r="222" spans="4:7" x14ac:dyDescent="0.25">
      <c r="D222" s="7">
        <f t="shared" si="7"/>
        <v>160.48701668674698</v>
      </c>
      <c r="G222" s="7">
        <f t="shared" si="8"/>
        <v>354.16666666666669</v>
      </c>
    </row>
    <row r="223" spans="4:7" x14ac:dyDescent="0.25">
      <c r="D223" s="7">
        <f t="shared" si="7"/>
        <v>160.48701668674698</v>
      </c>
      <c r="G223" s="7">
        <f t="shared" si="8"/>
        <v>354.16666666666669</v>
      </c>
    </row>
    <row r="224" spans="4:7" x14ac:dyDescent="0.25">
      <c r="D224" s="7">
        <f t="shared" si="7"/>
        <v>160.48701668674698</v>
      </c>
      <c r="G224" s="7">
        <f t="shared" si="8"/>
        <v>354.16666666666669</v>
      </c>
    </row>
    <row r="225" spans="4:7" x14ac:dyDescent="0.25">
      <c r="D225" s="7">
        <f t="shared" si="7"/>
        <v>160.48701668674698</v>
      </c>
      <c r="G225" s="7">
        <f t="shared" si="8"/>
        <v>354.16666666666669</v>
      </c>
    </row>
    <row r="226" spans="4:7" x14ac:dyDescent="0.25">
      <c r="D226" s="7">
        <f t="shared" si="7"/>
        <v>160.48701668674698</v>
      </c>
      <c r="G226" s="7">
        <f t="shared" si="8"/>
        <v>354.16666666666669</v>
      </c>
    </row>
    <row r="227" spans="4:7" x14ac:dyDescent="0.25">
      <c r="D227" s="7">
        <f t="shared" si="7"/>
        <v>160.48701668674698</v>
      </c>
      <c r="G227" s="7">
        <f t="shared" si="8"/>
        <v>354.16666666666669</v>
      </c>
    </row>
    <row r="228" spans="4:7" x14ac:dyDescent="0.25">
      <c r="D228" s="7">
        <f t="shared" si="7"/>
        <v>160.48701668674698</v>
      </c>
      <c r="G228" s="7">
        <f t="shared" si="8"/>
        <v>354.16666666666669</v>
      </c>
    </row>
    <row r="229" spans="4:7" x14ac:dyDescent="0.25">
      <c r="D229" s="7">
        <f t="shared" si="7"/>
        <v>160.48701668674698</v>
      </c>
      <c r="G229" s="7">
        <f t="shared" si="8"/>
        <v>354.16666666666669</v>
      </c>
    </row>
    <row r="230" spans="4:7" x14ac:dyDescent="0.25">
      <c r="D230" s="7">
        <f t="shared" si="7"/>
        <v>160.48701668674698</v>
      </c>
      <c r="G230" s="7">
        <f t="shared" si="8"/>
        <v>354.16666666666669</v>
      </c>
    </row>
    <row r="231" spans="4:7" x14ac:dyDescent="0.25">
      <c r="D231" s="7">
        <f t="shared" si="7"/>
        <v>160.48701668674698</v>
      </c>
      <c r="G231" s="7">
        <f t="shared" si="8"/>
        <v>354.16666666666669</v>
      </c>
    </row>
    <row r="232" spans="4:7" x14ac:dyDescent="0.25">
      <c r="D232" s="7">
        <f t="shared" si="7"/>
        <v>160.48701668674698</v>
      </c>
      <c r="G232" s="7">
        <f t="shared" si="8"/>
        <v>354.16666666666669</v>
      </c>
    </row>
    <row r="233" spans="4:7" x14ac:dyDescent="0.25">
      <c r="D233" s="7">
        <f t="shared" si="7"/>
        <v>160.48701668674698</v>
      </c>
      <c r="G233" s="7">
        <f t="shared" si="8"/>
        <v>354.16666666666669</v>
      </c>
    </row>
    <row r="234" spans="4:7" x14ac:dyDescent="0.25">
      <c r="D234" s="7">
        <f t="shared" si="7"/>
        <v>160.48701668674698</v>
      </c>
      <c r="G234" s="7">
        <f t="shared" si="8"/>
        <v>354.16666666666669</v>
      </c>
    </row>
    <row r="235" spans="4:7" x14ac:dyDescent="0.25">
      <c r="D235" s="7">
        <f t="shared" si="7"/>
        <v>160.48701668674698</v>
      </c>
      <c r="G235" s="7">
        <f t="shared" si="8"/>
        <v>354.16666666666669</v>
      </c>
    </row>
    <row r="236" spans="4:7" x14ac:dyDescent="0.25">
      <c r="D236" s="7">
        <f t="shared" si="7"/>
        <v>160.48701668674698</v>
      </c>
      <c r="G236" s="7">
        <f t="shared" si="8"/>
        <v>354.16666666666669</v>
      </c>
    </row>
    <row r="237" spans="4:7" x14ac:dyDescent="0.25">
      <c r="D237" s="7">
        <f t="shared" si="7"/>
        <v>160.48701668674698</v>
      </c>
      <c r="G237" s="7">
        <f t="shared" si="8"/>
        <v>354.16666666666669</v>
      </c>
    </row>
    <row r="238" spans="4:7" x14ac:dyDescent="0.25">
      <c r="D238" s="7">
        <f t="shared" si="7"/>
        <v>160.48701668674698</v>
      </c>
      <c r="G238" s="7">
        <f t="shared" si="8"/>
        <v>354.16666666666669</v>
      </c>
    </row>
    <row r="239" spans="4:7" x14ac:dyDescent="0.25">
      <c r="D239" s="7">
        <f t="shared" si="7"/>
        <v>160.48701668674698</v>
      </c>
      <c r="G239" s="7">
        <f t="shared" si="8"/>
        <v>354.16666666666669</v>
      </c>
    </row>
    <row r="240" spans="4:7" x14ac:dyDescent="0.25">
      <c r="D240" s="7">
        <f t="shared" si="7"/>
        <v>160.48701668674698</v>
      </c>
      <c r="G240" s="7">
        <f t="shared" si="8"/>
        <v>354.16666666666669</v>
      </c>
    </row>
    <row r="241" spans="4:7" x14ac:dyDescent="0.25">
      <c r="D241" s="7">
        <f t="shared" si="7"/>
        <v>160.48701668674698</v>
      </c>
      <c r="G241" s="7">
        <f t="shared" si="8"/>
        <v>354.16666666666669</v>
      </c>
    </row>
    <row r="242" spans="4:7" x14ac:dyDescent="0.25">
      <c r="D242" s="7">
        <f t="shared" si="7"/>
        <v>160.48701668674698</v>
      </c>
      <c r="G242" s="7">
        <f t="shared" si="8"/>
        <v>354.16666666666669</v>
      </c>
    </row>
    <row r="243" spans="4:7" x14ac:dyDescent="0.25">
      <c r="D243" s="7">
        <f t="shared" si="7"/>
        <v>160.48701668674698</v>
      </c>
      <c r="G243" s="7">
        <f t="shared" si="8"/>
        <v>354.16666666666669</v>
      </c>
    </row>
    <row r="244" spans="4:7" x14ac:dyDescent="0.25">
      <c r="D244" s="7">
        <f t="shared" si="7"/>
        <v>160.48701668674698</v>
      </c>
      <c r="G244" s="7">
        <f t="shared" si="8"/>
        <v>354.16666666666669</v>
      </c>
    </row>
    <row r="245" spans="4:7" x14ac:dyDescent="0.25">
      <c r="D245" s="7">
        <f t="shared" si="7"/>
        <v>160.48701668674698</v>
      </c>
      <c r="G245" s="7">
        <f t="shared" si="8"/>
        <v>354.16666666666669</v>
      </c>
    </row>
    <row r="246" spans="4:7" x14ac:dyDescent="0.25">
      <c r="D246" s="7">
        <f t="shared" si="7"/>
        <v>160.48701668674698</v>
      </c>
      <c r="G246" s="7">
        <f t="shared" si="8"/>
        <v>354.16666666666669</v>
      </c>
    </row>
    <row r="247" spans="4:7" x14ac:dyDescent="0.25">
      <c r="D247" s="7">
        <f t="shared" si="7"/>
        <v>160.48701668674698</v>
      </c>
      <c r="G247" s="7">
        <f t="shared" si="8"/>
        <v>354.16666666666669</v>
      </c>
    </row>
    <row r="248" spans="4:7" x14ac:dyDescent="0.25">
      <c r="D248" s="7">
        <f t="shared" si="7"/>
        <v>160.48701668674698</v>
      </c>
      <c r="G248" s="7">
        <f t="shared" si="8"/>
        <v>354.16666666666669</v>
      </c>
    </row>
    <row r="249" spans="4:7" x14ac:dyDescent="0.25">
      <c r="D249" s="7">
        <f t="shared" si="7"/>
        <v>160.48701668674698</v>
      </c>
      <c r="G249" s="7">
        <f t="shared" si="8"/>
        <v>354.16666666666669</v>
      </c>
    </row>
    <row r="250" spans="4:7" x14ac:dyDescent="0.25">
      <c r="D250" s="7">
        <f t="shared" si="7"/>
        <v>160.48701668674698</v>
      </c>
      <c r="G250" s="7">
        <f t="shared" si="8"/>
        <v>354.16666666666669</v>
      </c>
    </row>
    <row r="251" spans="4:7" x14ac:dyDescent="0.25">
      <c r="D251" s="7">
        <f t="shared" si="7"/>
        <v>160.48701668674698</v>
      </c>
      <c r="G251" s="7">
        <f t="shared" si="8"/>
        <v>354.16666666666669</v>
      </c>
    </row>
    <row r="252" spans="4:7" x14ac:dyDescent="0.25">
      <c r="D252" s="7">
        <f t="shared" si="7"/>
        <v>160.48701668674698</v>
      </c>
      <c r="G252" s="7">
        <f t="shared" si="8"/>
        <v>354.16666666666669</v>
      </c>
    </row>
    <row r="253" spans="4:7" x14ac:dyDescent="0.25">
      <c r="D253" s="7">
        <f t="shared" si="7"/>
        <v>160.48701668674698</v>
      </c>
      <c r="G253" s="7">
        <f t="shared" si="8"/>
        <v>354.16666666666669</v>
      </c>
    </row>
    <row r="254" spans="4:7" x14ac:dyDescent="0.25">
      <c r="D254" s="7">
        <f t="shared" si="7"/>
        <v>160.48701668674698</v>
      </c>
      <c r="G254" s="7">
        <f t="shared" si="8"/>
        <v>354.16666666666669</v>
      </c>
    </row>
    <row r="255" spans="4:7" x14ac:dyDescent="0.25">
      <c r="D255" s="7">
        <f t="shared" si="7"/>
        <v>160.48701668674698</v>
      </c>
      <c r="G255" s="7">
        <f t="shared" si="8"/>
        <v>354.16666666666669</v>
      </c>
    </row>
    <row r="256" spans="4:7" x14ac:dyDescent="0.25">
      <c r="D256" s="7">
        <f t="shared" si="7"/>
        <v>160.48701668674698</v>
      </c>
      <c r="G256" s="7">
        <f t="shared" si="8"/>
        <v>354.16666666666669</v>
      </c>
    </row>
    <row r="257" spans="4:7" x14ac:dyDescent="0.25">
      <c r="D257" s="7">
        <f t="shared" ref="D257:D300" si="9">$B$20</f>
        <v>160.48701668674698</v>
      </c>
      <c r="G257" s="7">
        <f t="shared" si="8"/>
        <v>354.16666666666669</v>
      </c>
    </row>
    <row r="258" spans="4:7" x14ac:dyDescent="0.25">
      <c r="D258" s="7">
        <f t="shared" si="9"/>
        <v>160.48701668674698</v>
      </c>
      <c r="G258" s="7">
        <f t="shared" ref="G258:G300" si="10">$F$19</f>
        <v>354.16666666666669</v>
      </c>
    </row>
    <row r="259" spans="4:7" x14ac:dyDescent="0.25">
      <c r="D259" s="7">
        <f t="shared" si="9"/>
        <v>160.48701668674698</v>
      </c>
      <c r="G259" s="7">
        <f t="shared" si="10"/>
        <v>354.16666666666669</v>
      </c>
    </row>
    <row r="260" spans="4:7" x14ac:dyDescent="0.25">
      <c r="D260" s="7">
        <f t="shared" si="9"/>
        <v>160.48701668674698</v>
      </c>
      <c r="G260" s="7">
        <f t="shared" si="10"/>
        <v>354.16666666666669</v>
      </c>
    </row>
    <row r="261" spans="4:7" x14ac:dyDescent="0.25">
      <c r="D261" s="7">
        <f t="shared" si="9"/>
        <v>160.48701668674698</v>
      </c>
      <c r="G261" s="7">
        <f t="shared" si="10"/>
        <v>354.16666666666669</v>
      </c>
    </row>
    <row r="262" spans="4:7" x14ac:dyDescent="0.25">
      <c r="D262" s="7">
        <f t="shared" si="9"/>
        <v>160.48701668674698</v>
      </c>
      <c r="G262" s="7">
        <f t="shared" si="10"/>
        <v>354.16666666666669</v>
      </c>
    </row>
    <row r="263" spans="4:7" x14ac:dyDescent="0.25">
      <c r="D263" s="7">
        <f t="shared" si="9"/>
        <v>160.48701668674698</v>
      </c>
      <c r="G263" s="7">
        <f t="shared" si="10"/>
        <v>354.16666666666669</v>
      </c>
    </row>
    <row r="264" spans="4:7" x14ac:dyDescent="0.25">
      <c r="D264" s="7">
        <f t="shared" si="9"/>
        <v>160.48701668674698</v>
      </c>
      <c r="G264" s="7">
        <f t="shared" si="10"/>
        <v>354.16666666666669</v>
      </c>
    </row>
    <row r="265" spans="4:7" x14ac:dyDescent="0.25">
      <c r="D265" s="7">
        <f t="shared" si="9"/>
        <v>160.48701668674698</v>
      </c>
      <c r="G265" s="7">
        <f t="shared" si="10"/>
        <v>354.16666666666669</v>
      </c>
    </row>
    <row r="266" spans="4:7" x14ac:dyDescent="0.25">
      <c r="D266" s="7">
        <f t="shared" si="9"/>
        <v>160.48701668674698</v>
      </c>
      <c r="G266" s="7">
        <f t="shared" si="10"/>
        <v>354.16666666666669</v>
      </c>
    </row>
    <row r="267" spans="4:7" x14ac:dyDescent="0.25">
      <c r="D267" s="7">
        <f t="shared" si="9"/>
        <v>160.48701668674698</v>
      </c>
      <c r="G267" s="7">
        <f t="shared" si="10"/>
        <v>354.16666666666669</v>
      </c>
    </row>
    <row r="268" spans="4:7" x14ac:dyDescent="0.25">
      <c r="D268" s="7">
        <f t="shared" si="9"/>
        <v>160.48701668674698</v>
      </c>
      <c r="G268" s="7">
        <f t="shared" si="10"/>
        <v>354.16666666666669</v>
      </c>
    </row>
    <row r="269" spans="4:7" x14ac:dyDescent="0.25">
      <c r="D269" s="7">
        <f t="shared" si="9"/>
        <v>160.48701668674698</v>
      </c>
      <c r="G269" s="7">
        <f t="shared" si="10"/>
        <v>354.16666666666669</v>
      </c>
    </row>
    <row r="270" spans="4:7" x14ac:dyDescent="0.25">
      <c r="D270" s="7">
        <f t="shared" si="9"/>
        <v>160.48701668674698</v>
      </c>
      <c r="G270" s="7">
        <f t="shared" si="10"/>
        <v>354.16666666666669</v>
      </c>
    </row>
    <row r="271" spans="4:7" x14ac:dyDescent="0.25">
      <c r="D271" s="7">
        <f t="shared" si="9"/>
        <v>160.48701668674698</v>
      </c>
      <c r="G271" s="7">
        <f t="shared" si="10"/>
        <v>354.16666666666669</v>
      </c>
    </row>
    <row r="272" spans="4:7" x14ac:dyDescent="0.25">
      <c r="D272" s="7">
        <f t="shared" si="9"/>
        <v>160.48701668674698</v>
      </c>
      <c r="G272" s="7">
        <f t="shared" si="10"/>
        <v>354.16666666666669</v>
      </c>
    </row>
    <row r="273" spans="4:7" x14ac:dyDescent="0.25">
      <c r="D273" s="7">
        <f t="shared" si="9"/>
        <v>160.48701668674698</v>
      </c>
      <c r="G273" s="7">
        <f t="shared" si="10"/>
        <v>354.16666666666669</v>
      </c>
    </row>
    <row r="274" spans="4:7" x14ac:dyDescent="0.25">
      <c r="D274" s="7">
        <f t="shared" si="9"/>
        <v>160.48701668674698</v>
      </c>
      <c r="G274" s="7">
        <f t="shared" si="10"/>
        <v>354.16666666666669</v>
      </c>
    </row>
    <row r="275" spans="4:7" x14ac:dyDescent="0.25">
      <c r="D275" s="7">
        <f t="shared" si="9"/>
        <v>160.48701668674698</v>
      </c>
      <c r="G275" s="7">
        <f t="shared" si="10"/>
        <v>354.16666666666669</v>
      </c>
    </row>
    <row r="276" spans="4:7" x14ac:dyDescent="0.25">
      <c r="D276" s="7">
        <f t="shared" si="9"/>
        <v>160.48701668674698</v>
      </c>
      <c r="G276" s="7">
        <f t="shared" si="10"/>
        <v>354.16666666666669</v>
      </c>
    </row>
    <row r="277" spans="4:7" x14ac:dyDescent="0.25">
      <c r="D277" s="7">
        <f t="shared" si="9"/>
        <v>160.48701668674698</v>
      </c>
      <c r="G277" s="7">
        <f t="shared" si="10"/>
        <v>354.16666666666669</v>
      </c>
    </row>
    <row r="278" spans="4:7" x14ac:dyDescent="0.25">
      <c r="D278" s="7">
        <f t="shared" si="9"/>
        <v>160.48701668674698</v>
      </c>
      <c r="G278" s="7">
        <f t="shared" si="10"/>
        <v>354.16666666666669</v>
      </c>
    </row>
    <row r="279" spans="4:7" x14ac:dyDescent="0.25">
      <c r="D279" s="7">
        <f t="shared" si="9"/>
        <v>160.48701668674698</v>
      </c>
      <c r="G279" s="7">
        <f t="shared" si="10"/>
        <v>354.16666666666669</v>
      </c>
    </row>
    <row r="280" spans="4:7" x14ac:dyDescent="0.25">
      <c r="D280" s="7">
        <f t="shared" si="9"/>
        <v>160.48701668674698</v>
      </c>
      <c r="G280" s="7">
        <f t="shared" si="10"/>
        <v>354.16666666666669</v>
      </c>
    </row>
    <row r="281" spans="4:7" x14ac:dyDescent="0.25">
      <c r="D281" s="7">
        <f t="shared" si="9"/>
        <v>160.48701668674698</v>
      </c>
      <c r="G281" s="7">
        <f t="shared" si="10"/>
        <v>354.16666666666669</v>
      </c>
    </row>
    <row r="282" spans="4:7" x14ac:dyDescent="0.25">
      <c r="D282" s="7">
        <f t="shared" si="9"/>
        <v>160.48701668674698</v>
      </c>
      <c r="G282" s="7">
        <f t="shared" si="10"/>
        <v>354.16666666666669</v>
      </c>
    </row>
    <row r="283" spans="4:7" x14ac:dyDescent="0.25">
      <c r="D283" s="7">
        <f t="shared" si="9"/>
        <v>160.48701668674698</v>
      </c>
      <c r="G283" s="7">
        <f t="shared" si="10"/>
        <v>354.16666666666669</v>
      </c>
    </row>
    <row r="284" spans="4:7" x14ac:dyDescent="0.25">
      <c r="D284" s="7">
        <f t="shared" si="9"/>
        <v>160.48701668674698</v>
      </c>
      <c r="G284" s="7">
        <f t="shared" si="10"/>
        <v>354.16666666666669</v>
      </c>
    </row>
    <row r="285" spans="4:7" x14ac:dyDescent="0.25">
      <c r="D285" s="7">
        <f t="shared" si="9"/>
        <v>160.48701668674698</v>
      </c>
      <c r="G285" s="7">
        <f t="shared" si="10"/>
        <v>354.16666666666669</v>
      </c>
    </row>
    <row r="286" spans="4:7" x14ac:dyDescent="0.25">
      <c r="D286" s="7">
        <f t="shared" si="9"/>
        <v>160.48701668674698</v>
      </c>
      <c r="G286" s="7">
        <f t="shared" si="10"/>
        <v>354.16666666666669</v>
      </c>
    </row>
    <row r="287" spans="4:7" x14ac:dyDescent="0.25">
      <c r="D287" s="7">
        <f t="shared" si="9"/>
        <v>160.48701668674698</v>
      </c>
      <c r="G287" s="7">
        <f t="shared" si="10"/>
        <v>354.16666666666669</v>
      </c>
    </row>
    <row r="288" spans="4:7" x14ac:dyDescent="0.25">
      <c r="D288" s="7">
        <f t="shared" si="9"/>
        <v>160.48701668674698</v>
      </c>
      <c r="G288" s="7">
        <f t="shared" si="10"/>
        <v>354.16666666666669</v>
      </c>
    </row>
    <row r="289" spans="4:7" x14ac:dyDescent="0.25">
      <c r="D289" s="7">
        <f t="shared" si="9"/>
        <v>160.48701668674698</v>
      </c>
      <c r="G289" s="7">
        <f t="shared" si="10"/>
        <v>354.16666666666669</v>
      </c>
    </row>
    <row r="290" spans="4:7" x14ac:dyDescent="0.25">
      <c r="D290" s="7">
        <f t="shared" si="9"/>
        <v>160.48701668674698</v>
      </c>
      <c r="G290" s="7">
        <f t="shared" si="10"/>
        <v>354.16666666666669</v>
      </c>
    </row>
    <row r="291" spans="4:7" x14ac:dyDescent="0.25">
      <c r="D291" s="7">
        <f t="shared" si="9"/>
        <v>160.48701668674698</v>
      </c>
      <c r="G291" s="7">
        <f t="shared" si="10"/>
        <v>354.16666666666669</v>
      </c>
    </row>
    <row r="292" spans="4:7" x14ac:dyDescent="0.25">
      <c r="D292" s="7">
        <f t="shared" si="9"/>
        <v>160.48701668674698</v>
      </c>
      <c r="G292" s="7">
        <f t="shared" si="10"/>
        <v>354.16666666666669</v>
      </c>
    </row>
    <row r="293" spans="4:7" x14ac:dyDescent="0.25">
      <c r="D293" s="7">
        <f t="shared" si="9"/>
        <v>160.48701668674698</v>
      </c>
      <c r="G293" s="7">
        <f t="shared" si="10"/>
        <v>354.16666666666669</v>
      </c>
    </row>
    <row r="294" spans="4:7" x14ac:dyDescent="0.25">
      <c r="D294" s="7">
        <f t="shared" si="9"/>
        <v>160.48701668674698</v>
      </c>
      <c r="G294" s="7">
        <f t="shared" si="10"/>
        <v>354.16666666666669</v>
      </c>
    </row>
    <row r="295" spans="4:7" x14ac:dyDescent="0.25">
      <c r="D295" s="7">
        <f t="shared" si="9"/>
        <v>160.48701668674698</v>
      </c>
      <c r="G295" s="7">
        <f t="shared" si="10"/>
        <v>354.16666666666669</v>
      </c>
    </row>
    <row r="296" spans="4:7" x14ac:dyDescent="0.25">
      <c r="D296" s="7">
        <f t="shared" si="9"/>
        <v>160.48701668674698</v>
      </c>
      <c r="G296" s="7">
        <f t="shared" si="10"/>
        <v>354.16666666666669</v>
      </c>
    </row>
    <row r="297" spans="4:7" x14ac:dyDescent="0.25">
      <c r="D297" s="7">
        <f t="shared" si="9"/>
        <v>160.48701668674698</v>
      </c>
      <c r="G297" s="7">
        <f t="shared" si="10"/>
        <v>354.16666666666669</v>
      </c>
    </row>
    <row r="298" spans="4:7" x14ac:dyDescent="0.25">
      <c r="D298" s="7">
        <f t="shared" si="9"/>
        <v>160.48701668674698</v>
      </c>
      <c r="G298" s="7">
        <f t="shared" si="10"/>
        <v>354.16666666666669</v>
      </c>
    </row>
    <row r="299" spans="4:7" x14ac:dyDescent="0.25">
      <c r="D299" s="7">
        <f t="shared" si="9"/>
        <v>160.48701668674698</v>
      </c>
      <c r="G299" s="7">
        <f t="shared" si="10"/>
        <v>354.16666666666669</v>
      </c>
    </row>
    <row r="300" spans="4:7" x14ac:dyDescent="0.25">
      <c r="D300" s="7">
        <f t="shared" si="9"/>
        <v>160.48701668674698</v>
      </c>
      <c r="G300" s="7">
        <f t="shared" si="10"/>
        <v>354.16666666666669</v>
      </c>
    </row>
    <row r="301" spans="4:7" x14ac:dyDescent="0.25">
      <c r="D301" s="7"/>
    </row>
  </sheetData>
  <pageMargins left="0.7" right="0.7" top="0.75" bottom="0.75" header="0.3" footer="0.3"/>
  <legacy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40"/>
  <sheetViews>
    <sheetView workbookViewId="0">
      <selection activeCell="E21" sqref="E21"/>
    </sheetView>
  </sheetViews>
  <sheetFormatPr defaultColWidth="11" defaultRowHeight="15.75" x14ac:dyDescent="0.25"/>
  <cols>
    <col min="1" max="1" width="45.875" bestFit="1" customWidth="1"/>
    <col min="2" max="2" width="12.875" bestFit="1" customWidth="1"/>
    <col min="4" max="4" width="10.875" hidden="1" customWidth="1"/>
    <col min="5" max="5" width="25.125" bestFit="1" customWidth="1"/>
    <col min="6" max="6" width="12.875" bestFit="1" customWidth="1"/>
    <col min="8" max="8" width="10.875" hidden="1" customWidth="1"/>
  </cols>
  <sheetData>
    <row r="1" spans="1:8" x14ac:dyDescent="0.25">
      <c r="A1" s="1" t="s">
        <v>6</v>
      </c>
      <c r="B1" s="1" t="s">
        <v>3</v>
      </c>
      <c r="D1" s="7">
        <f t="shared" ref="D1:D13" si="0">$B$11</f>
        <v>123.01298585341365</v>
      </c>
      <c r="E1" s="1" t="s">
        <v>23</v>
      </c>
      <c r="F1" s="1" t="s">
        <v>3</v>
      </c>
      <c r="H1" s="7">
        <f>$F$3</f>
        <v>390.58</v>
      </c>
    </row>
    <row r="2" spans="1:8" x14ac:dyDescent="0.25">
      <c r="A2" s="2" t="s">
        <v>9</v>
      </c>
      <c r="B2" s="3">
        <v>2500</v>
      </c>
      <c r="D2" s="7">
        <f t="shared" si="0"/>
        <v>123.01298585341365</v>
      </c>
      <c r="E2" s="2" t="s">
        <v>19</v>
      </c>
      <c r="F2" s="3">
        <v>22200</v>
      </c>
      <c r="H2" s="7">
        <f t="shared" ref="H2:H65" si="1">$F$3</f>
        <v>390.58</v>
      </c>
    </row>
    <row r="3" spans="1:8" x14ac:dyDescent="0.25">
      <c r="A3" s="4" t="s">
        <v>10</v>
      </c>
      <c r="B3" s="3">
        <v>44500</v>
      </c>
      <c r="D3" s="7">
        <f t="shared" si="0"/>
        <v>123.01298585341365</v>
      </c>
      <c r="E3" s="2" t="s">
        <v>21</v>
      </c>
      <c r="F3" s="3">
        <v>390.58</v>
      </c>
      <c r="H3" s="7">
        <f t="shared" si="1"/>
        <v>390.58</v>
      </c>
    </row>
    <row r="4" spans="1:8" x14ac:dyDescent="0.25">
      <c r="A4" s="4" t="s">
        <v>11</v>
      </c>
      <c r="B4" s="3">
        <v>0</v>
      </c>
      <c r="D4" s="7">
        <f t="shared" si="0"/>
        <v>123.01298585341365</v>
      </c>
      <c r="H4" s="7">
        <f t="shared" si="1"/>
        <v>390.58</v>
      </c>
    </row>
    <row r="5" spans="1:8" ht="63" x14ac:dyDescent="0.25">
      <c r="A5" s="4" t="s">
        <v>18</v>
      </c>
      <c r="B5" s="3">
        <v>7200</v>
      </c>
      <c r="D5" s="7">
        <f t="shared" si="0"/>
        <v>123.01298585341365</v>
      </c>
      <c r="E5" s="2" t="s">
        <v>28</v>
      </c>
      <c r="F5" s="8">
        <f>NPV((0.02/12), H1:H240)+F2</f>
        <v>99407.524530367271</v>
      </c>
      <c r="H5" s="7">
        <f t="shared" si="1"/>
        <v>390.58</v>
      </c>
    </row>
    <row r="6" spans="1:8" x14ac:dyDescent="0.25">
      <c r="A6" s="4" t="s">
        <v>12</v>
      </c>
      <c r="B6" s="3">
        <v>3000</v>
      </c>
      <c r="D6" s="7">
        <f t="shared" si="0"/>
        <v>123.01298585341365</v>
      </c>
      <c r="H6" s="7">
        <f t="shared" si="1"/>
        <v>390.58</v>
      </c>
    </row>
    <row r="7" spans="1:8" ht="16.5" thickBot="1" x14ac:dyDescent="0.3">
      <c r="A7" s="6" t="s">
        <v>19</v>
      </c>
      <c r="B7" s="5">
        <f>SUM(B2:B6)</f>
        <v>57200</v>
      </c>
      <c r="D7" s="7">
        <f t="shared" si="0"/>
        <v>123.01298585341365</v>
      </c>
      <c r="H7" s="7">
        <f t="shared" si="1"/>
        <v>390.58</v>
      </c>
    </row>
    <row r="8" spans="1:8" ht="16.5" thickTop="1" x14ac:dyDescent="0.25">
      <c r="D8" s="7">
        <f t="shared" si="0"/>
        <v>123.01298585341365</v>
      </c>
      <c r="H8" s="7">
        <f t="shared" si="1"/>
        <v>390.58</v>
      </c>
    </row>
    <row r="9" spans="1:8" x14ac:dyDescent="0.25">
      <c r="A9" s="4" t="s">
        <v>20</v>
      </c>
      <c r="B9" s="3">
        <f>(((1003640.77*1.66)*0.25)/415)/12</f>
        <v>83.636730833333331</v>
      </c>
      <c r="D9" s="7">
        <f t="shared" si="0"/>
        <v>123.01298585341365</v>
      </c>
      <c r="H9" s="7">
        <f t="shared" si="1"/>
        <v>390.58</v>
      </c>
    </row>
    <row r="10" spans="1:8" x14ac:dyDescent="0.25">
      <c r="A10" s="4" t="s">
        <v>32</v>
      </c>
      <c r="B10" s="3">
        <f>((((2000+20000+20000)*0.25)+((40000+32000+16000+20000+145000)*(14/16)*0.25)+59000+(285000*0.25))/415)/12</f>
        <v>39.376255020080322</v>
      </c>
      <c r="D10" s="7">
        <f t="shared" si="0"/>
        <v>123.01298585341365</v>
      </c>
      <c r="H10" s="7">
        <f t="shared" si="1"/>
        <v>390.58</v>
      </c>
    </row>
    <row r="11" spans="1:8" ht="16.5" thickBot="1" x14ac:dyDescent="0.3">
      <c r="A11" s="6" t="s">
        <v>21</v>
      </c>
      <c r="B11" s="5">
        <f>SUM(B9:B10)</f>
        <v>123.01298585341365</v>
      </c>
      <c r="D11" s="7">
        <f t="shared" si="0"/>
        <v>123.01298585341365</v>
      </c>
      <c r="H11" s="7">
        <f t="shared" si="1"/>
        <v>390.58</v>
      </c>
    </row>
    <row r="12" spans="1:8" ht="16.5" thickTop="1" x14ac:dyDescent="0.25">
      <c r="D12" s="7">
        <f t="shared" si="0"/>
        <v>123.01298585341365</v>
      </c>
      <c r="H12" s="7">
        <f t="shared" si="1"/>
        <v>390.58</v>
      </c>
    </row>
    <row r="13" spans="1:8" ht="31.5" x14ac:dyDescent="0.25">
      <c r="A13" s="2" t="s">
        <v>27</v>
      </c>
      <c r="B13" s="8">
        <f>NPV((0.02/12),D1:D240)+B7</f>
        <v>81516.473252166383</v>
      </c>
      <c r="D13" s="7">
        <f t="shared" si="0"/>
        <v>123.01298585341365</v>
      </c>
      <c r="H13" s="7">
        <f t="shared" si="1"/>
        <v>390.58</v>
      </c>
    </row>
    <row r="14" spans="1:8" x14ac:dyDescent="0.25">
      <c r="D14" s="7">
        <f t="shared" ref="D14:D77" si="2">$B$11</f>
        <v>123.01298585341365</v>
      </c>
      <c r="H14" s="7">
        <f t="shared" si="1"/>
        <v>390.58</v>
      </c>
    </row>
    <row r="15" spans="1:8" x14ac:dyDescent="0.25">
      <c r="D15" s="7">
        <f t="shared" si="2"/>
        <v>123.01298585341365</v>
      </c>
      <c r="H15" s="7">
        <f t="shared" si="1"/>
        <v>390.58</v>
      </c>
    </row>
    <row r="16" spans="1:8" x14ac:dyDescent="0.25">
      <c r="D16" s="7">
        <f t="shared" si="2"/>
        <v>123.01298585341365</v>
      </c>
      <c r="H16" s="7">
        <f t="shared" si="1"/>
        <v>390.58</v>
      </c>
    </row>
    <row r="17" spans="4:8" x14ac:dyDescent="0.25">
      <c r="D17" s="7">
        <f t="shared" si="2"/>
        <v>123.01298585341365</v>
      </c>
      <c r="H17" s="7">
        <f t="shared" si="1"/>
        <v>390.58</v>
      </c>
    </row>
    <row r="18" spans="4:8" x14ac:dyDescent="0.25">
      <c r="D18" s="7">
        <f t="shared" si="2"/>
        <v>123.01298585341365</v>
      </c>
      <c r="H18" s="7">
        <f t="shared" si="1"/>
        <v>390.58</v>
      </c>
    </row>
    <row r="19" spans="4:8" x14ac:dyDescent="0.25">
      <c r="D19" s="7">
        <f t="shared" si="2"/>
        <v>123.01298585341365</v>
      </c>
      <c r="H19" s="7">
        <f t="shared" si="1"/>
        <v>390.58</v>
      </c>
    </row>
    <row r="20" spans="4:8" x14ac:dyDescent="0.25">
      <c r="D20" s="7">
        <f t="shared" si="2"/>
        <v>123.01298585341365</v>
      </c>
      <c r="H20" s="7">
        <f t="shared" si="1"/>
        <v>390.58</v>
      </c>
    </row>
    <row r="21" spans="4:8" x14ac:dyDescent="0.25">
      <c r="D21" s="7">
        <f t="shared" si="2"/>
        <v>123.01298585341365</v>
      </c>
      <c r="H21" s="7">
        <f t="shared" si="1"/>
        <v>390.58</v>
      </c>
    </row>
    <row r="22" spans="4:8" x14ac:dyDescent="0.25">
      <c r="D22" s="7">
        <f t="shared" si="2"/>
        <v>123.01298585341365</v>
      </c>
      <c r="H22" s="7">
        <f t="shared" si="1"/>
        <v>390.58</v>
      </c>
    </row>
    <row r="23" spans="4:8" x14ac:dyDescent="0.25">
      <c r="D23" s="7">
        <f t="shared" si="2"/>
        <v>123.01298585341365</v>
      </c>
      <c r="H23" s="7">
        <f t="shared" si="1"/>
        <v>390.58</v>
      </c>
    </row>
    <row r="24" spans="4:8" x14ac:dyDescent="0.25">
      <c r="D24" s="7">
        <f t="shared" si="2"/>
        <v>123.01298585341365</v>
      </c>
      <c r="H24" s="7">
        <f t="shared" si="1"/>
        <v>390.58</v>
      </c>
    </row>
    <row r="25" spans="4:8" x14ac:dyDescent="0.25">
      <c r="D25" s="7">
        <f t="shared" si="2"/>
        <v>123.01298585341365</v>
      </c>
      <c r="H25" s="7">
        <f t="shared" si="1"/>
        <v>390.58</v>
      </c>
    </row>
    <row r="26" spans="4:8" x14ac:dyDescent="0.25">
      <c r="D26" s="7">
        <f t="shared" si="2"/>
        <v>123.01298585341365</v>
      </c>
      <c r="H26" s="7">
        <f t="shared" si="1"/>
        <v>390.58</v>
      </c>
    </row>
    <row r="27" spans="4:8" x14ac:dyDescent="0.25">
      <c r="D27" s="7">
        <f t="shared" si="2"/>
        <v>123.01298585341365</v>
      </c>
      <c r="H27" s="7">
        <f t="shared" si="1"/>
        <v>390.58</v>
      </c>
    </row>
    <row r="28" spans="4:8" x14ac:dyDescent="0.25">
      <c r="D28" s="7">
        <f t="shared" si="2"/>
        <v>123.01298585341365</v>
      </c>
      <c r="H28" s="7">
        <f t="shared" si="1"/>
        <v>390.58</v>
      </c>
    </row>
    <row r="29" spans="4:8" x14ac:dyDescent="0.25">
      <c r="D29" s="7">
        <f t="shared" si="2"/>
        <v>123.01298585341365</v>
      </c>
      <c r="H29" s="7">
        <f t="shared" si="1"/>
        <v>390.58</v>
      </c>
    </row>
    <row r="30" spans="4:8" x14ac:dyDescent="0.25">
      <c r="D30" s="7">
        <f t="shared" si="2"/>
        <v>123.01298585341365</v>
      </c>
      <c r="H30" s="7">
        <f t="shared" si="1"/>
        <v>390.58</v>
      </c>
    </row>
    <row r="31" spans="4:8" x14ac:dyDescent="0.25">
      <c r="D31" s="7">
        <f t="shared" si="2"/>
        <v>123.01298585341365</v>
      </c>
      <c r="H31" s="7">
        <f t="shared" si="1"/>
        <v>390.58</v>
      </c>
    </row>
    <row r="32" spans="4:8" x14ac:dyDescent="0.25">
      <c r="D32" s="7">
        <f t="shared" si="2"/>
        <v>123.01298585341365</v>
      </c>
      <c r="H32" s="7">
        <f t="shared" si="1"/>
        <v>390.58</v>
      </c>
    </row>
    <row r="33" spans="4:8" x14ac:dyDescent="0.25">
      <c r="D33" s="7">
        <f t="shared" si="2"/>
        <v>123.01298585341365</v>
      </c>
      <c r="H33" s="7">
        <f t="shared" si="1"/>
        <v>390.58</v>
      </c>
    </row>
    <row r="34" spans="4:8" x14ac:dyDescent="0.25">
      <c r="D34" s="7">
        <f t="shared" si="2"/>
        <v>123.01298585341365</v>
      </c>
      <c r="H34" s="7">
        <f t="shared" si="1"/>
        <v>390.58</v>
      </c>
    </row>
    <row r="35" spans="4:8" x14ac:dyDescent="0.25">
      <c r="D35" s="7">
        <f t="shared" si="2"/>
        <v>123.01298585341365</v>
      </c>
      <c r="H35" s="7">
        <f t="shared" si="1"/>
        <v>390.58</v>
      </c>
    </row>
    <row r="36" spans="4:8" x14ac:dyDescent="0.25">
      <c r="D36" s="7">
        <f t="shared" si="2"/>
        <v>123.01298585341365</v>
      </c>
      <c r="H36" s="7">
        <f t="shared" si="1"/>
        <v>390.58</v>
      </c>
    </row>
    <row r="37" spans="4:8" x14ac:dyDescent="0.25">
      <c r="D37" s="7">
        <f t="shared" si="2"/>
        <v>123.01298585341365</v>
      </c>
      <c r="H37" s="7">
        <f t="shared" si="1"/>
        <v>390.58</v>
      </c>
    </row>
    <row r="38" spans="4:8" x14ac:dyDescent="0.25">
      <c r="D38" s="7">
        <f t="shared" si="2"/>
        <v>123.01298585341365</v>
      </c>
      <c r="H38" s="7">
        <f t="shared" si="1"/>
        <v>390.58</v>
      </c>
    </row>
    <row r="39" spans="4:8" x14ac:dyDescent="0.25">
      <c r="D39" s="7">
        <f t="shared" si="2"/>
        <v>123.01298585341365</v>
      </c>
      <c r="H39" s="7">
        <f t="shared" si="1"/>
        <v>390.58</v>
      </c>
    </row>
    <row r="40" spans="4:8" x14ac:dyDescent="0.25">
      <c r="D40" s="7">
        <f t="shared" si="2"/>
        <v>123.01298585341365</v>
      </c>
      <c r="H40" s="7">
        <f t="shared" si="1"/>
        <v>390.58</v>
      </c>
    </row>
    <row r="41" spans="4:8" x14ac:dyDescent="0.25">
      <c r="D41" s="7">
        <f t="shared" si="2"/>
        <v>123.01298585341365</v>
      </c>
      <c r="H41" s="7">
        <f t="shared" si="1"/>
        <v>390.58</v>
      </c>
    </row>
    <row r="42" spans="4:8" x14ac:dyDescent="0.25">
      <c r="D42" s="7">
        <f t="shared" si="2"/>
        <v>123.01298585341365</v>
      </c>
      <c r="H42" s="7">
        <f t="shared" si="1"/>
        <v>390.58</v>
      </c>
    </row>
    <row r="43" spans="4:8" x14ac:dyDescent="0.25">
      <c r="D43" s="7">
        <f t="shared" si="2"/>
        <v>123.01298585341365</v>
      </c>
      <c r="H43" s="7">
        <f t="shared" si="1"/>
        <v>390.58</v>
      </c>
    </row>
    <row r="44" spans="4:8" x14ac:dyDescent="0.25">
      <c r="D44" s="7">
        <f t="shared" si="2"/>
        <v>123.01298585341365</v>
      </c>
      <c r="H44" s="7">
        <f t="shared" si="1"/>
        <v>390.58</v>
      </c>
    </row>
    <row r="45" spans="4:8" x14ac:dyDescent="0.25">
      <c r="D45" s="7">
        <f t="shared" si="2"/>
        <v>123.01298585341365</v>
      </c>
      <c r="H45" s="7">
        <f t="shared" si="1"/>
        <v>390.58</v>
      </c>
    </row>
    <row r="46" spans="4:8" x14ac:dyDescent="0.25">
      <c r="D46" s="7">
        <f t="shared" si="2"/>
        <v>123.01298585341365</v>
      </c>
      <c r="H46" s="7">
        <f t="shared" si="1"/>
        <v>390.58</v>
      </c>
    </row>
    <row r="47" spans="4:8" x14ac:dyDescent="0.25">
      <c r="D47" s="7">
        <f t="shared" si="2"/>
        <v>123.01298585341365</v>
      </c>
      <c r="H47" s="7">
        <f t="shared" si="1"/>
        <v>390.58</v>
      </c>
    </row>
    <row r="48" spans="4:8" x14ac:dyDescent="0.25">
      <c r="D48" s="7">
        <f t="shared" si="2"/>
        <v>123.01298585341365</v>
      </c>
      <c r="H48" s="7">
        <f t="shared" si="1"/>
        <v>390.58</v>
      </c>
    </row>
    <row r="49" spans="4:8" x14ac:dyDescent="0.25">
      <c r="D49" s="7">
        <f t="shared" si="2"/>
        <v>123.01298585341365</v>
      </c>
      <c r="H49" s="7">
        <f t="shared" si="1"/>
        <v>390.58</v>
      </c>
    </row>
    <row r="50" spans="4:8" x14ac:dyDescent="0.25">
      <c r="D50" s="7">
        <f t="shared" si="2"/>
        <v>123.01298585341365</v>
      </c>
      <c r="H50" s="7">
        <f t="shared" si="1"/>
        <v>390.58</v>
      </c>
    </row>
    <row r="51" spans="4:8" x14ac:dyDescent="0.25">
      <c r="D51" s="7">
        <f t="shared" si="2"/>
        <v>123.01298585341365</v>
      </c>
      <c r="H51" s="7">
        <f t="shared" si="1"/>
        <v>390.58</v>
      </c>
    </row>
    <row r="52" spans="4:8" x14ac:dyDescent="0.25">
      <c r="D52" s="7">
        <f t="shared" si="2"/>
        <v>123.01298585341365</v>
      </c>
      <c r="H52" s="7">
        <f t="shared" si="1"/>
        <v>390.58</v>
      </c>
    </row>
    <row r="53" spans="4:8" x14ac:dyDescent="0.25">
      <c r="D53" s="7">
        <f t="shared" si="2"/>
        <v>123.01298585341365</v>
      </c>
      <c r="H53" s="7">
        <f t="shared" si="1"/>
        <v>390.58</v>
      </c>
    </row>
    <row r="54" spans="4:8" x14ac:dyDescent="0.25">
      <c r="D54" s="7">
        <f t="shared" si="2"/>
        <v>123.01298585341365</v>
      </c>
      <c r="H54" s="7">
        <f t="shared" si="1"/>
        <v>390.58</v>
      </c>
    </row>
    <row r="55" spans="4:8" x14ac:dyDescent="0.25">
      <c r="D55" s="7">
        <f t="shared" si="2"/>
        <v>123.01298585341365</v>
      </c>
      <c r="H55" s="7">
        <f t="shared" si="1"/>
        <v>390.58</v>
      </c>
    </row>
    <row r="56" spans="4:8" x14ac:dyDescent="0.25">
      <c r="D56" s="7">
        <f t="shared" si="2"/>
        <v>123.01298585341365</v>
      </c>
      <c r="H56" s="7">
        <f t="shared" si="1"/>
        <v>390.58</v>
      </c>
    </row>
    <row r="57" spans="4:8" x14ac:dyDescent="0.25">
      <c r="D57" s="7">
        <f t="shared" si="2"/>
        <v>123.01298585341365</v>
      </c>
      <c r="H57" s="7">
        <f t="shared" si="1"/>
        <v>390.58</v>
      </c>
    </row>
    <row r="58" spans="4:8" x14ac:dyDescent="0.25">
      <c r="D58" s="7">
        <f t="shared" si="2"/>
        <v>123.01298585341365</v>
      </c>
      <c r="H58" s="7">
        <f t="shared" si="1"/>
        <v>390.58</v>
      </c>
    </row>
    <row r="59" spans="4:8" x14ac:dyDescent="0.25">
      <c r="D59" s="7">
        <f t="shared" si="2"/>
        <v>123.01298585341365</v>
      </c>
      <c r="H59" s="7">
        <f t="shared" si="1"/>
        <v>390.58</v>
      </c>
    </row>
    <row r="60" spans="4:8" x14ac:dyDescent="0.25">
      <c r="D60" s="7">
        <f t="shared" si="2"/>
        <v>123.01298585341365</v>
      </c>
      <c r="H60" s="7">
        <f t="shared" si="1"/>
        <v>390.58</v>
      </c>
    </row>
    <row r="61" spans="4:8" x14ac:dyDescent="0.25">
      <c r="D61" s="7">
        <f t="shared" si="2"/>
        <v>123.01298585341365</v>
      </c>
      <c r="H61" s="7">
        <f t="shared" si="1"/>
        <v>390.58</v>
      </c>
    </row>
    <row r="62" spans="4:8" x14ac:dyDescent="0.25">
      <c r="D62" s="7">
        <f t="shared" si="2"/>
        <v>123.01298585341365</v>
      </c>
      <c r="H62" s="7">
        <f t="shared" si="1"/>
        <v>390.58</v>
      </c>
    </row>
    <row r="63" spans="4:8" x14ac:dyDescent="0.25">
      <c r="D63" s="7">
        <f t="shared" si="2"/>
        <v>123.01298585341365</v>
      </c>
      <c r="H63" s="7">
        <f t="shared" si="1"/>
        <v>390.58</v>
      </c>
    </row>
    <row r="64" spans="4:8" x14ac:dyDescent="0.25">
      <c r="D64" s="7">
        <f t="shared" si="2"/>
        <v>123.01298585341365</v>
      </c>
      <c r="H64" s="7">
        <f t="shared" si="1"/>
        <v>390.58</v>
      </c>
    </row>
    <row r="65" spans="4:8" x14ac:dyDescent="0.25">
      <c r="D65" s="7">
        <f t="shared" si="2"/>
        <v>123.01298585341365</v>
      </c>
      <c r="H65" s="7">
        <f t="shared" si="1"/>
        <v>390.58</v>
      </c>
    </row>
    <row r="66" spans="4:8" x14ac:dyDescent="0.25">
      <c r="D66" s="7">
        <f t="shared" si="2"/>
        <v>123.01298585341365</v>
      </c>
      <c r="H66" s="7">
        <f t="shared" ref="H66:H129" si="3">$F$3</f>
        <v>390.58</v>
      </c>
    </row>
    <row r="67" spans="4:8" x14ac:dyDescent="0.25">
      <c r="D67" s="7">
        <f t="shared" si="2"/>
        <v>123.01298585341365</v>
      </c>
      <c r="H67" s="7">
        <f t="shared" si="3"/>
        <v>390.58</v>
      </c>
    </row>
    <row r="68" spans="4:8" x14ac:dyDescent="0.25">
      <c r="D68" s="7">
        <f t="shared" si="2"/>
        <v>123.01298585341365</v>
      </c>
      <c r="H68" s="7">
        <f t="shared" si="3"/>
        <v>390.58</v>
      </c>
    </row>
    <row r="69" spans="4:8" x14ac:dyDescent="0.25">
      <c r="D69" s="7">
        <f t="shared" si="2"/>
        <v>123.01298585341365</v>
      </c>
      <c r="H69" s="7">
        <f t="shared" si="3"/>
        <v>390.58</v>
      </c>
    </row>
    <row r="70" spans="4:8" x14ac:dyDescent="0.25">
      <c r="D70" s="7">
        <f t="shared" si="2"/>
        <v>123.01298585341365</v>
      </c>
      <c r="H70" s="7">
        <f t="shared" si="3"/>
        <v>390.58</v>
      </c>
    </row>
    <row r="71" spans="4:8" x14ac:dyDescent="0.25">
      <c r="D71" s="7">
        <f t="shared" si="2"/>
        <v>123.01298585341365</v>
      </c>
      <c r="H71" s="7">
        <f t="shared" si="3"/>
        <v>390.58</v>
      </c>
    </row>
    <row r="72" spans="4:8" x14ac:dyDescent="0.25">
      <c r="D72" s="7">
        <f t="shared" si="2"/>
        <v>123.01298585341365</v>
      </c>
      <c r="H72" s="7">
        <f t="shared" si="3"/>
        <v>390.58</v>
      </c>
    </row>
    <row r="73" spans="4:8" x14ac:dyDescent="0.25">
      <c r="D73" s="7">
        <f t="shared" si="2"/>
        <v>123.01298585341365</v>
      </c>
      <c r="H73" s="7">
        <f t="shared" si="3"/>
        <v>390.58</v>
      </c>
    </row>
    <row r="74" spans="4:8" x14ac:dyDescent="0.25">
      <c r="D74" s="7">
        <f t="shared" si="2"/>
        <v>123.01298585341365</v>
      </c>
      <c r="H74" s="7">
        <f t="shared" si="3"/>
        <v>390.58</v>
      </c>
    </row>
    <row r="75" spans="4:8" x14ac:dyDescent="0.25">
      <c r="D75" s="7">
        <f t="shared" si="2"/>
        <v>123.01298585341365</v>
      </c>
      <c r="H75" s="7">
        <f t="shared" si="3"/>
        <v>390.58</v>
      </c>
    </row>
    <row r="76" spans="4:8" x14ac:dyDescent="0.25">
      <c r="D76" s="7">
        <f t="shared" si="2"/>
        <v>123.01298585341365</v>
      </c>
      <c r="H76" s="7">
        <f t="shared" si="3"/>
        <v>390.58</v>
      </c>
    </row>
    <row r="77" spans="4:8" x14ac:dyDescent="0.25">
      <c r="D77" s="7">
        <f t="shared" si="2"/>
        <v>123.01298585341365</v>
      </c>
      <c r="H77" s="7">
        <f t="shared" si="3"/>
        <v>390.58</v>
      </c>
    </row>
    <row r="78" spans="4:8" x14ac:dyDescent="0.25">
      <c r="D78" s="7">
        <f t="shared" ref="D78:D141" si="4">$B$11</f>
        <v>123.01298585341365</v>
      </c>
      <c r="H78" s="7">
        <f t="shared" si="3"/>
        <v>390.58</v>
      </c>
    </row>
    <row r="79" spans="4:8" x14ac:dyDescent="0.25">
      <c r="D79" s="7">
        <f t="shared" si="4"/>
        <v>123.01298585341365</v>
      </c>
      <c r="H79" s="7">
        <f t="shared" si="3"/>
        <v>390.58</v>
      </c>
    </row>
    <row r="80" spans="4:8" x14ac:dyDescent="0.25">
      <c r="D80" s="7">
        <f t="shared" si="4"/>
        <v>123.01298585341365</v>
      </c>
      <c r="H80" s="7">
        <f t="shared" si="3"/>
        <v>390.58</v>
      </c>
    </row>
    <row r="81" spans="4:8" x14ac:dyDescent="0.25">
      <c r="D81" s="7">
        <f t="shared" si="4"/>
        <v>123.01298585341365</v>
      </c>
      <c r="H81" s="7">
        <f t="shared" si="3"/>
        <v>390.58</v>
      </c>
    </row>
    <row r="82" spans="4:8" x14ac:dyDescent="0.25">
      <c r="D82" s="7">
        <f t="shared" si="4"/>
        <v>123.01298585341365</v>
      </c>
      <c r="H82" s="7">
        <f t="shared" si="3"/>
        <v>390.58</v>
      </c>
    </row>
    <row r="83" spans="4:8" x14ac:dyDescent="0.25">
      <c r="D83" s="7">
        <f t="shared" si="4"/>
        <v>123.01298585341365</v>
      </c>
      <c r="H83" s="7">
        <f t="shared" si="3"/>
        <v>390.58</v>
      </c>
    </row>
    <row r="84" spans="4:8" x14ac:dyDescent="0.25">
      <c r="D84" s="7">
        <f t="shared" si="4"/>
        <v>123.01298585341365</v>
      </c>
      <c r="H84" s="7">
        <f t="shared" si="3"/>
        <v>390.58</v>
      </c>
    </row>
    <row r="85" spans="4:8" x14ac:dyDescent="0.25">
      <c r="D85" s="7">
        <f t="shared" si="4"/>
        <v>123.01298585341365</v>
      </c>
      <c r="H85" s="7">
        <f t="shared" si="3"/>
        <v>390.58</v>
      </c>
    </row>
    <row r="86" spans="4:8" x14ac:dyDescent="0.25">
      <c r="D86" s="7">
        <f t="shared" si="4"/>
        <v>123.01298585341365</v>
      </c>
      <c r="H86" s="7">
        <f t="shared" si="3"/>
        <v>390.58</v>
      </c>
    </row>
    <row r="87" spans="4:8" x14ac:dyDescent="0.25">
      <c r="D87" s="7">
        <f t="shared" si="4"/>
        <v>123.01298585341365</v>
      </c>
      <c r="H87" s="7">
        <f t="shared" si="3"/>
        <v>390.58</v>
      </c>
    </row>
    <row r="88" spans="4:8" x14ac:dyDescent="0.25">
      <c r="D88" s="7">
        <f t="shared" si="4"/>
        <v>123.01298585341365</v>
      </c>
      <c r="H88" s="7">
        <f t="shared" si="3"/>
        <v>390.58</v>
      </c>
    </row>
    <row r="89" spans="4:8" x14ac:dyDescent="0.25">
      <c r="D89" s="7">
        <f t="shared" si="4"/>
        <v>123.01298585341365</v>
      </c>
      <c r="H89" s="7">
        <f t="shared" si="3"/>
        <v>390.58</v>
      </c>
    </row>
    <row r="90" spans="4:8" x14ac:dyDescent="0.25">
      <c r="D90" s="7">
        <f t="shared" si="4"/>
        <v>123.01298585341365</v>
      </c>
      <c r="H90" s="7">
        <f t="shared" si="3"/>
        <v>390.58</v>
      </c>
    </row>
    <row r="91" spans="4:8" x14ac:dyDescent="0.25">
      <c r="D91" s="7">
        <f t="shared" si="4"/>
        <v>123.01298585341365</v>
      </c>
      <c r="H91" s="7">
        <f t="shared" si="3"/>
        <v>390.58</v>
      </c>
    </row>
    <row r="92" spans="4:8" x14ac:dyDescent="0.25">
      <c r="D92" s="7">
        <f t="shared" si="4"/>
        <v>123.01298585341365</v>
      </c>
      <c r="H92" s="7">
        <f t="shared" si="3"/>
        <v>390.58</v>
      </c>
    </row>
    <row r="93" spans="4:8" x14ac:dyDescent="0.25">
      <c r="D93" s="7">
        <f t="shared" si="4"/>
        <v>123.01298585341365</v>
      </c>
      <c r="H93" s="7">
        <f t="shared" si="3"/>
        <v>390.58</v>
      </c>
    </row>
    <row r="94" spans="4:8" x14ac:dyDescent="0.25">
      <c r="D94" s="7">
        <f t="shared" si="4"/>
        <v>123.01298585341365</v>
      </c>
      <c r="H94" s="7">
        <f t="shared" si="3"/>
        <v>390.58</v>
      </c>
    </row>
    <row r="95" spans="4:8" x14ac:dyDescent="0.25">
      <c r="D95" s="7">
        <f t="shared" si="4"/>
        <v>123.01298585341365</v>
      </c>
      <c r="H95" s="7">
        <f t="shared" si="3"/>
        <v>390.58</v>
      </c>
    </row>
    <row r="96" spans="4:8" x14ac:dyDescent="0.25">
      <c r="D96" s="7">
        <f t="shared" si="4"/>
        <v>123.01298585341365</v>
      </c>
      <c r="H96" s="7">
        <f t="shared" si="3"/>
        <v>390.58</v>
      </c>
    </row>
    <row r="97" spans="4:8" x14ac:dyDescent="0.25">
      <c r="D97" s="7">
        <f t="shared" si="4"/>
        <v>123.01298585341365</v>
      </c>
      <c r="H97" s="7">
        <f t="shared" si="3"/>
        <v>390.58</v>
      </c>
    </row>
    <row r="98" spans="4:8" x14ac:dyDescent="0.25">
      <c r="D98" s="7">
        <f t="shared" si="4"/>
        <v>123.01298585341365</v>
      </c>
      <c r="H98" s="7">
        <f t="shared" si="3"/>
        <v>390.58</v>
      </c>
    </row>
    <row r="99" spans="4:8" x14ac:dyDescent="0.25">
      <c r="D99" s="7">
        <f t="shared" si="4"/>
        <v>123.01298585341365</v>
      </c>
      <c r="H99" s="7">
        <f t="shared" si="3"/>
        <v>390.58</v>
      </c>
    </row>
    <row r="100" spans="4:8" x14ac:dyDescent="0.25">
      <c r="D100" s="7">
        <f t="shared" si="4"/>
        <v>123.01298585341365</v>
      </c>
      <c r="H100" s="7">
        <f t="shared" si="3"/>
        <v>390.58</v>
      </c>
    </row>
    <row r="101" spans="4:8" x14ac:dyDescent="0.25">
      <c r="D101" s="7">
        <f t="shared" si="4"/>
        <v>123.01298585341365</v>
      </c>
      <c r="H101" s="7">
        <f t="shared" si="3"/>
        <v>390.58</v>
      </c>
    </row>
    <row r="102" spans="4:8" x14ac:dyDescent="0.25">
      <c r="D102" s="7">
        <f t="shared" si="4"/>
        <v>123.01298585341365</v>
      </c>
      <c r="H102" s="7">
        <f t="shared" si="3"/>
        <v>390.58</v>
      </c>
    </row>
    <row r="103" spans="4:8" x14ac:dyDescent="0.25">
      <c r="D103" s="7">
        <f t="shared" si="4"/>
        <v>123.01298585341365</v>
      </c>
      <c r="H103" s="7">
        <f t="shared" si="3"/>
        <v>390.58</v>
      </c>
    </row>
    <row r="104" spans="4:8" x14ac:dyDescent="0.25">
      <c r="D104" s="7">
        <f t="shared" si="4"/>
        <v>123.01298585341365</v>
      </c>
      <c r="H104" s="7">
        <f t="shared" si="3"/>
        <v>390.58</v>
      </c>
    </row>
    <row r="105" spans="4:8" x14ac:dyDescent="0.25">
      <c r="D105" s="7">
        <f t="shared" si="4"/>
        <v>123.01298585341365</v>
      </c>
      <c r="H105" s="7">
        <f t="shared" si="3"/>
        <v>390.58</v>
      </c>
    </row>
    <row r="106" spans="4:8" x14ac:dyDescent="0.25">
      <c r="D106" s="7">
        <f t="shared" si="4"/>
        <v>123.01298585341365</v>
      </c>
      <c r="H106" s="7">
        <f t="shared" si="3"/>
        <v>390.58</v>
      </c>
    </row>
    <row r="107" spans="4:8" x14ac:dyDescent="0.25">
      <c r="D107" s="7">
        <f t="shared" si="4"/>
        <v>123.01298585341365</v>
      </c>
      <c r="H107" s="7">
        <f t="shared" si="3"/>
        <v>390.58</v>
      </c>
    </row>
    <row r="108" spans="4:8" x14ac:dyDescent="0.25">
      <c r="D108" s="7">
        <f t="shared" si="4"/>
        <v>123.01298585341365</v>
      </c>
      <c r="H108" s="7">
        <f t="shared" si="3"/>
        <v>390.58</v>
      </c>
    </row>
    <row r="109" spans="4:8" x14ac:dyDescent="0.25">
      <c r="D109" s="7">
        <f t="shared" si="4"/>
        <v>123.01298585341365</v>
      </c>
      <c r="H109" s="7">
        <f t="shared" si="3"/>
        <v>390.58</v>
      </c>
    </row>
    <row r="110" spans="4:8" x14ac:dyDescent="0.25">
      <c r="D110" s="7">
        <f t="shared" si="4"/>
        <v>123.01298585341365</v>
      </c>
      <c r="H110" s="7">
        <f t="shared" si="3"/>
        <v>390.58</v>
      </c>
    </row>
    <row r="111" spans="4:8" x14ac:dyDescent="0.25">
      <c r="D111" s="7">
        <f t="shared" si="4"/>
        <v>123.01298585341365</v>
      </c>
      <c r="H111" s="7">
        <f t="shared" si="3"/>
        <v>390.58</v>
      </c>
    </row>
    <row r="112" spans="4:8" x14ac:dyDescent="0.25">
      <c r="D112" s="7">
        <f t="shared" si="4"/>
        <v>123.01298585341365</v>
      </c>
      <c r="H112" s="7">
        <f t="shared" si="3"/>
        <v>390.58</v>
      </c>
    </row>
    <row r="113" spans="4:8" x14ac:dyDescent="0.25">
      <c r="D113" s="7">
        <f t="shared" si="4"/>
        <v>123.01298585341365</v>
      </c>
      <c r="H113" s="7">
        <f t="shared" si="3"/>
        <v>390.58</v>
      </c>
    </row>
    <row r="114" spans="4:8" x14ac:dyDescent="0.25">
      <c r="D114" s="7">
        <f t="shared" si="4"/>
        <v>123.01298585341365</v>
      </c>
      <c r="H114" s="7">
        <f t="shared" si="3"/>
        <v>390.58</v>
      </c>
    </row>
    <row r="115" spans="4:8" x14ac:dyDescent="0.25">
      <c r="D115" s="7">
        <f t="shared" si="4"/>
        <v>123.01298585341365</v>
      </c>
      <c r="H115" s="7">
        <f t="shared" si="3"/>
        <v>390.58</v>
      </c>
    </row>
    <row r="116" spans="4:8" x14ac:dyDescent="0.25">
      <c r="D116" s="7">
        <f t="shared" si="4"/>
        <v>123.01298585341365</v>
      </c>
      <c r="H116" s="7">
        <f t="shared" si="3"/>
        <v>390.58</v>
      </c>
    </row>
    <row r="117" spans="4:8" x14ac:dyDescent="0.25">
      <c r="D117" s="7">
        <f t="shared" si="4"/>
        <v>123.01298585341365</v>
      </c>
      <c r="H117" s="7">
        <f t="shared" si="3"/>
        <v>390.58</v>
      </c>
    </row>
    <row r="118" spans="4:8" x14ac:dyDescent="0.25">
      <c r="D118" s="7">
        <f t="shared" si="4"/>
        <v>123.01298585341365</v>
      </c>
      <c r="H118" s="7">
        <f t="shared" si="3"/>
        <v>390.58</v>
      </c>
    </row>
    <row r="119" spans="4:8" x14ac:dyDescent="0.25">
      <c r="D119" s="7">
        <f t="shared" si="4"/>
        <v>123.01298585341365</v>
      </c>
      <c r="H119" s="7">
        <f t="shared" si="3"/>
        <v>390.58</v>
      </c>
    </row>
    <row r="120" spans="4:8" x14ac:dyDescent="0.25">
      <c r="D120" s="7">
        <f t="shared" si="4"/>
        <v>123.01298585341365</v>
      </c>
      <c r="H120" s="7">
        <f t="shared" si="3"/>
        <v>390.58</v>
      </c>
    </row>
    <row r="121" spans="4:8" x14ac:dyDescent="0.25">
      <c r="D121" s="7">
        <f t="shared" si="4"/>
        <v>123.01298585341365</v>
      </c>
      <c r="H121" s="7">
        <f t="shared" si="3"/>
        <v>390.58</v>
      </c>
    </row>
    <row r="122" spans="4:8" x14ac:dyDescent="0.25">
      <c r="D122" s="7">
        <f t="shared" si="4"/>
        <v>123.01298585341365</v>
      </c>
      <c r="H122" s="7">
        <f t="shared" si="3"/>
        <v>390.58</v>
      </c>
    </row>
    <row r="123" spans="4:8" x14ac:dyDescent="0.25">
      <c r="D123" s="7">
        <f t="shared" si="4"/>
        <v>123.01298585341365</v>
      </c>
      <c r="H123" s="7">
        <f t="shared" si="3"/>
        <v>390.58</v>
      </c>
    </row>
    <row r="124" spans="4:8" x14ac:dyDescent="0.25">
      <c r="D124" s="7">
        <f t="shared" si="4"/>
        <v>123.01298585341365</v>
      </c>
      <c r="H124" s="7">
        <f t="shared" si="3"/>
        <v>390.58</v>
      </c>
    </row>
    <row r="125" spans="4:8" x14ac:dyDescent="0.25">
      <c r="D125" s="7">
        <f t="shared" si="4"/>
        <v>123.01298585341365</v>
      </c>
      <c r="H125" s="7">
        <f t="shared" si="3"/>
        <v>390.58</v>
      </c>
    </row>
    <row r="126" spans="4:8" x14ac:dyDescent="0.25">
      <c r="D126" s="7">
        <f t="shared" si="4"/>
        <v>123.01298585341365</v>
      </c>
      <c r="H126" s="7">
        <f t="shared" si="3"/>
        <v>390.58</v>
      </c>
    </row>
    <row r="127" spans="4:8" x14ac:dyDescent="0.25">
      <c r="D127" s="7">
        <f t="shared" si="4"/>
        <v>123.01298585341365</v>
      </c>
      <c r="H127" s="7">
        <f t="shared" si="3"/>
        <v>390.58</v>
      </c>
    </row>
    <row r="128" spans="4:8" x14ac:dyDescent="0.25">
      <c r="D128" s="7">
        <f t="shared" si="4"/>
        <v>123.01298585341365</v>
      </c>
      <c r="H128" s="7">
        <f t="shared" si="3"/>
        <v>390.58</v>
      </c>
    </row>
    <row r="129" spans="4:8" x14ac:dyDescent="0.25">
      <c r="D129" s="7">
        <f t="shared" si="4"/>
        <v>123.01298585341365</v>
      </c>
      <c r="H129" s="7">
        <f t="shared" si="3"/>
        <v>390.58</v>
      </c>
    </row>
    <row r="130" spans="4:8" x14ac:dyDescent="0.25">
      <c r="D130" s="7">
        <f t="shared" si="4"/>
        <v>123.01298585341365</v>
      </c>
      <c r="H130" s="7">
        <f t="shared" ref="H130:H193" si="5">$F$3</f>
        <v>390.58</v>
      </c>
    </row>
    <row r="131" spans="4:8" x14ac:dyDescent="0.25">
      <c r="D131" s="7">
        <f t="shared" si="4"/>
        <v>123.01298585341365</v>
      </c>
      <c r="H131" s="7">
        <f t="shared" si="5"/>
        <v>390.58</v>
      </c>
    </row>
    <row r="132" spans="4:8" x14ac:dyDescent="0.25">
      <c r="D132" s="7">
        <f t="shared" si="4"/>
        <v>123.01298585341365</v>
      </c>
      <c r="H132" s="7">
        <f t="shared" si="5"/>
        <v>390.58</v>
      </c>
    </row>
    <row r="133" spans="4:8" x14ac:dyDescent="0.25">
      <c r="D133" s="7">
        <f t="shared" si="4"/>
        <v>123.01298585341365</v>
      </c>
      <c r="H133" s="7">
        <f t="shared" si="5"/>
        <v>390.58</v>
      </c>
    </row>
    <row r="134" spans="4:8" x14ac:dyDescent="0.25">
      <c r="D134" s="7">
        <f t="shared" si="4"/>
        <v>123.01298585341365</v>
      </c>
      <c r="H134" s="7">
        <f t="shared" si="5"/>
        <v>390.58</v>
      </c>
    </row>
    <row r="135" spans="4:8" x14ac:dyDescent="0.25">
      <c r="D135" s="7">
        <f t="shared" si="4"/>
        <v>123.01298585341365</v>
      </c>
      <c r="H135" s="7">
        <f t="shared" si="5"/>
        <v>390.58</v>
      </c>
    </row>
    <row r="136" spans="4:8" x14ac:dyDescent="0.25">
      <c r="D136" s="7">
        <f t="shared" si="4"/>
        <v>123.01298585341365</v>
      </c>
      <c r="H136" s="7">
        <f t="shared" si="5"/>
        <v>390.58</v>
      </c>
    </row>
    <row r="137" spans="4:8" x14ac:dyDescent="0.25">
      <c r="D137" s="7">
        <f t="shared" si="4"/>
        <v>123.01298585341365</v>
      </c>
      <c r="H137" s="7">
        <f t="shared" si="5"/>
        <v>390.58</v>
      </c>
    </row>
    <row r="138" spans="4:8" x14ac:dyDescent="0.25">
      <c r="D138" s="7">
        <f t="shared" si="4"/>
        <v>123.01298585341365</v>
      </c>
      <c r="H138" s="7">
        <f t="shared" si="5"/>
        <v>390.58</v>
      </c>
    </row>
    <row r="139" spans="4:8" x14ac:dyDescent="0.25">
      <c r="D139" s="7">
        <f t="shared" si="4"/>
        <v>123.01298585341365</v>
      </c>
      <c r="H139" s="7">
        <f t="shared" si="5"/>
        <v>390.58</v>
      </c>
    </row>
    <row r="140" spans="4:8" x14ac:dyDescent="0.25">
      <c r="D140" s="7">
        <f t="shared" si="4"/>
        <v>123.01298585341365</v>
      </c>
      <c r="H140" s="7">
        <f t="shared" si="5"/>
        <v>390.58</v>
      </c>
    </row>
    <row r="141" spans="4:8" x14ac:dyDescent="0.25">
      <c r="D141" s="7">
        <f t="shared" si="4"/>
        <v>123.01298585341365</v>
      </c>
      <c r="H141" s="7">
        <f t="shared" si="5"/>
        <v>390.58</v>
      </c>
    </row>
    <row r="142" spans="4:8" x14ac:dyDescent="0.25">
      <c r="D142" s="7">
        <f t="shared" ref="D142:D205" si="6">$B$11</f>
        <v>123.01298585341365</v>
      </c>
      <c r="H142" s="7">
        <f t="shared" si="5"/>
        <v>390.58</v>
      </c>
    </row>
    <row r="143" spans="4:8" x14ac:dyDescent="0.25">
      <c r="D143" s="7">
        <f t="shared" si="6"/>
        <v>123.01298585341365</v>
      </c>
      <c r="H143" s="7">
        <f t="shared" si="5"/>
        <v>390.58</v>
      </c>
    </row>
    <row r="144" spans="4:8" x14ac:dyDescent="0.25">
      <c r="D144" s="7">
        <f t="shared" si="6"/>
        <v>123.01298585341365</v>
      </c>
      <c r="H144" s="7">
        <f t="shared" si="5"/>
        <v>390.58</v>
      </c>
    </row>
    <row r="145" spans="4:8" x14ac:dyDescent="0.25">
      <c r="D145" s="7">
        <f t="shared" si="6"/>
        <v>123.01298585341365</v>
      </c>
      <c r="H145" s="7">
        <f t="shared" si="5"/>
        <v>390.58</v>
      </c>
    </row>
    <row r="146" spans="4:8" x14ac:dyDescent="0.25">
      <c r="D146" s="7">
        <f t="shared" si="6"/>
        <v>123.01298585341365</v>
      </c>
      <c r="H146" s="7">
        <f t="shared" si="5"/>
        <v>390.58</v>
      </c>
    </row>
    <row r="147" spans="4:8" x14ac:dyDescent="0.25">
      <c r="D147" s="7">
        <f t="shared" si="6"/>
        <v>123.01298585341365</v>
      </c>
      <c r="H147" s="7">
        <f t="shared" si="5"/>
        <v>390.58</v>
      </c>
    </row>
    <row r="148" spans="4:8" x14ac:dyDescent="0.25">
      <c r="D148" s="7">
        <f t="shared" si="6"/>
        <v>123.01298585341365</v>
      </c>
      <c r="H148" s="7">
        <f t="shared" si="5"/>
        <v>390.58</v>
      </c>
    </row>
    <row r="149" spans="4:8" x14ac:dyDescent="0.25">
      <c r="D149" s="7">
        <f t="shared" si="6"/>
        <v>123.01298585341365</v>
      </c>
      <c r="H149" s="7">
        <f t="shared" si="5"/>
        <v>390.58</v>
      </c>
    </row>
    <row r="150" spans="4:8" x14ac:dyDescent="0.25">
      <c r="D150" s="7">
        <f t="shared" si="6"/>
        <v>123.01298585341365</v>
      </c>
      <c r="H150" s="7">
        <f t="shared" si="5"/>
        <v>390.58</v>
      </c>
    </row>
    <row r="151" spans="4:8" x14ac:dyDescent="0.25">
      <c r="D151" s="7">
        <f t="shared" si="6"/>
        <v>123.01298585341365</v>
      </c>
      <c r="H151" s="7">
        <f t="shared" si="5"/>
        <v>390.58</v>
      </c>
    </row>
    <row r="152" spans="4:8" x14ac:dyDescent="0.25">
      <c r="D152" s="7">
        <f t="shared" si="6"/>
        <v>123.01298585341365</v>
      </c>
      <c r="H152" s="7">
        <f t="shared" si="5"/>
        <v>390.58</v>
      </c>
    </row>
    <row r="153" spans="4:8" x14ac:dyDescent="0.25">
      <c r="D153" s="7">
        <f t="shared" si="6"/>
        <v>123.01298585341365</v>
      </c>
      <c r="H153" s="7">
        <f t="shared" si="5"/>
        <v>390.58</v>
      </c>
    </row>
    <row r="154" spans="4:8" x14ac:dyDescent="0.25">
      <c r="D154" s="7">
        <f t="shared" si="6"/>
        <v>123.01298585341365</v>
      </c>
      <c r="H154" s="7">
        <f t="shared" si="5"/>
        <v>390.58</v>
      </c>
    </row>
    <row r="155" spans="4:8" x14ac:dyDescent="0.25">
      <c r="D155" s="7">
        <f t="shared" si="6"/>
        <v>123.01298585341365</v>
      </c>
      <c r="H155" s="7">
        <f t="shared" si="5"/>
        <v>390.58</v>
      </c>
    </row>
    <row r="156" spans="4:8" x14ac:dyDescent="0.25">
      <c r="D156" s="7">
        <f t="shared" si="6"/>
        <v>123.01298585341365</v>
      </c>
      <c r="H156" s="7">
        <f t="shared" si="5"/>
        <v>390.58</v>
      </c>
    </row>
    <row r="157" spans="4:8" x14ac:dyDescent="0.25">
      <c r="D157" s="7">
        <f t="shared" si="6"/>
        <v>123.01298585341365</v>
      </c>
      <c r="H157" s="7">
        <f t="shared" si="5"/>
        <v>390.58</v>
      </c>
    </row>
    <row r="158" spans="4:8" x14ac:dyDescent="0.25">
      <c r="D158" s="7">
        <f t="shared" si="6"/>
        <v>123.01298585341365</v>
      </c>
      <c r="H158" s="7">
        <f t="shared" si="5"/>
        <v>390.58</v>
      </c>
    </row>
    <row r="159" spans="4:8" x14ac:dyDescent="0.25">
      <c r="D159" s="7">
        <f t="shared" si="6"/>
        <v>123.01298585341365</v>
      </c>
      <c r="H159" s="7">
        <f t="shared" si="5"/>
        <v>390.58</v>
      </c>
    </row>
    <row r="160" spans="4:8" x14ac:dyDescent="0.25">
      <c r="D160" s="7">
        <f t="shared" si="6"/>
        <v>123.01298585341365</v>
      </c>
      <c r="H160" s="7">
        <f t="shared" si="5"/>
        <v>390.58</v>
      </c>
    </row>
    <row r="161" spans="4:8" x14ac:dyDescent="0.25">
      <c r="D161" s="7">
        <f t="shared" si="6"/>
        <v>123.01298585341365</v>
      </c>
      <c r="H161" s="7">
        <f t="shared" si="5"/>
        <v>390.58</v>
      </c>
    </row>
    <row r="162" spans="4:8" x14ac:dyDescent="0.25">
      <c r="D162" s="7">
        <f t="shared" si="6"/>
        <v>123.01298585341365</v>
      </c>
      <c r="H162" s="7">
        <f t="shared" si="5"/>
        <v>390.58</v>
      </c>
    </row>
    <row r="163" spans="4:8" x14ac:dyDescent="0.25">
      <c r="D163" s="7">
        <f t="shared" si="6"/>
        <v>123.01298585341365</v>
      </c>
      <c r="H163" s="7">
        <f t="shared" si="5"/>
        <v>390.58</v>
      </c>
    </row>
    <row r="164" spans="4:8" x14ac:dyDescent="0.25">
      <c r="D164" s="7">
        <f t="shared" si="6"/>
        <v>123.01298585341365</v>
      </c>
      <c r="H164" s="7">
        <f t="shared" si="5"/>
        <v>390.58</v>
      </c>
    </row>
    <row r="165" spans="4:8" x14ac:dyDescent="0.25">
      <c r="D165" s="7">
        <f t="shared" si="6"/>
        <v>123.01298585341365</v>
      </c>
      <c r="H165" s="7">
        <f t="shared" si="5"/>
        <v>390.58</v>
      </c>
    </row>
    <row r="166" spans="4:8" x14ac:dyDescent="0.25">
      <c r="D166" s="7">
        <f t="shared" si="6"/>
        <v>123.01298585341365</v>
      </c>
      <c r="H166" s="7">
        <f t="shared" si="5"/>
        <v>390.58</v>
      </c>
    </row>
    <row r="167" spans="4:8" x14ac:dyDescent="0.25">
      <c r="D167" s="7">
        <f t="shared" si="6"/>
        <v>123.01298585341365</v>
      </c>
      <c r="H167" s="7">
        <f t="shared" si="5"/>
        <v>390.58</v>
      </c>
    </row>
    <row r="168" spans="4:8" x14ac:dyDescent="0.25">
      <c r="D168" s="7">
        <f t="shared" si="6"/>
        <v>123.01298585341365</v>
      </c>
      <c r="H168" s="7">
        <f t="shared" si="5"/>
        <v>390.58</v>
      </c>
    </row>
    <row r="169" spans="4:8" x14ac:dyDescent="0.25">
      <c r="D169" s="7">
        <f t="shared" si="6"/>
        <v>123.01298585341365</v>
      </c>
      <c r="H169" s="7">
        <f t="shared" si="5"/>
        <v>390.58</v>
      </c>
    </row>
    <row r="170" spans="4:8" x14ac:dyDescent="0.25">
      <c r="D170" s="7">
        <f t="shared" si="6"/>
        <v>123.01298585341365</v>
      </c>
      <c r="H170" s="7">
        <f t="shared" si="5"/>
        <v>390.58</v>
      </c>
    </row>
    <row r="171" spans="4:8" x14ac:dyDescent="0.25">
      <c r="D171" s="7">
        <f t="shared" si="6"/>
        <v>123.01298585341365</v>
      </c>
      <c r="H171" s="7">
        <f t="shared" si="5"/>
        <v>390.58</v>
      </c>
    </row>
    <row r="172" spans="4:8" x14ac:dyDescent="0.25">
      <c r="D172" s="7">
        <f t="shared" si="6"/>
        <v>123.01298585341365</v>
      </c>
      <c r="H172" s="7">
        <f t="shared" si="5"/>
        <v>390.58</v>
      </c>
    </row>
    <row r="173" spans="4:8" x14ac:dyDescent="0.25">
      <c r="D173" s="7">
        <f t="shared" si="6"/>
        <v>123.01298585341365</v>
      </c>
      <c r="H173" s="7">
        <f t="shared" si="5"/>
        <v>390.58</v>
      </c>
    </row>
    <row r="174" spans="4:8" x14ac:dyDescent="0.25">
      <c r="D174" s="7">
        <f t="shared" si="6"/>
        <v>123.01298585341365</v>
      </c>
      <c r="H174" s="7">
        <f t="shared" si="5"/>
        <v>390.58</v>
      </c>
    </row>
    <row r="175" spans="4:8" x14ac:dyDescent="0.25">
      <c r="D175" s="7">
        <f t="shared" si="6"/>
        <v>123.01298585341365</v>
      </c>
      <c r="H175" s="7">
        <f t="shared" si="5"/>
        <v>390.58</v>
      </c>
    </row>
    <row r="176" spans="4:8" x14ac:dyDescent="0.25">
      <c r="D176" s="7">
        <f t="shared" si="6"/>
        <v>123.01298585341365</v>
      </c>
      <c r="H176" s="7">
        <f t="shared" si="5"/>
        <v>390.58</v>
      </c>
    </row>
    <row r="177" spans="4:8" x14ac:dyDescent="0.25">
      <c r="D177" s="7">
        <f t="shared" si="6"/>
        <v>123.01298585341365</v>
      </c>
      <c r="H177" s="7">
        <f t="shared" si="5"/>
        <v>390.58</v>
      </c>
    </row>
    <row r="178" spans="4:8" x14ac:dyDescent="0.25">
      <c r="D178" s="7">
        <f t="shared" si="6"/>
        <v>123.01298585341365</v>
      </c>
      <c r="H178" s="7">
        <f t="shared" si="5"/>
        <v>390.58</v>
      </c>
    </row>
    <row r="179" spans="4:8" x14ac:dyDescent="0.25">
      <c r="D179" s="7">
        <f t="shared" si="6"/>
        <v>123.01298585341365</v>
      </c>
      <c r="H179" s="7">
        <f t="shared" si="5"/>
        <v>390.58</v>
      </c>
    </row>
    <row r="180" spans="4:8" x14ac:dyDescent="0.25">
      <c r="D180" s="7">
        <f t="shared" si="6"/>
        <v>123.01298585341365</v>
      </c>
      <c r="H180" s="7">
        <f t="shared" si="5"/>
        <v>390.58</v>
      </c>
    </row>
    <row r="181" spans="4:8" x14ac:dyDescent="0.25">
      <c r="D181" s="7">
        <f t="shared" si="6"/>
        <v>123.01298585341365</v>
      </c>
      <c r="H181" s="7">
        <f t="shared" si="5"/>
        <v>390.58</v>
      </c>
    </row>
    <row r="182" spans="4:8" x14ac:dyDescent="0.25">
      <c r="D182" s="7">
        <f t="shared" si="6"/>
        <v>123.01298585341365</v>
      </c>
      <c r="H182" s="7">
        <f t="shared" si="5"/>
        <v>390.58</v>
      </c>
    </row>
    <row r="183" spans="4:8" x14ac:dyDescent="0.25">
      <c r="D183" s="7">
        <f t="shared" si="6"/>
        <v>123.01298585341365</v>
      </c>
      <c r="H183" s="7">
        <f t="shared" si="5"/>
        <v>390.58</v>
      </c>
    </row>
    <row r="184" spans="4:8" x14ac:dyDescent="0.25">
      <c r="D184" s="7">
        <f t="shared" si="6"/>
        <v>123.01298585341365</v>
      </c>
      <c r="H184" s="7">
        <f t="shared" si="5"/>
        <v>390.58</v>
      </c>
    </row>
    <row r="185" spans="4:8" x14ac:dyDescent="0.25">
      <c r="D185" s="7">
        <f t="shared" si="6"/>
        <v>123.01298585341365</v>
      </c>
      <c r="H185" s="7">
        <f t="shared" si="5"/>
        <v>390.58</v>
      </c>
    </row>
    <row r="186" spans="4:8" x14ac:dyDescent="0.25">
      <c r="D186" s="7">
        <f t="shared" si="6"/>
        <v>123.01298585341365</v>
      </c>
      <c r="H186" s="7">
        <f t="shared" si="5"/>
        <v>390.58</v>
      </c>
    </row>
    <row r="187" spans="4:8" x14ac:dyDescent="0.25">
      <c r="D187" s="7">
        <f t="shared" si="6"/>
        <v>123.01298585341365</v>
      </c>
      <c r="H187" s="7">
        <f t="shared" si="5"/>
        <v>390.58</v>
      </c>
    </row>
    <row r="188" spans="4:8" x14ac:dyDescent="0.25">
      <c r="D188" s="7">
        <f t="shared" si="6"/>
        <v>123.01298585341365</v>
      </c>
      <c r="H188" s="7">
        <f t="shared" si="5"/>
        <v>390.58</v>
      </c>
    </row>
    <row r="189" spans="4:8" x14ac:dyDescent="0.25">
      <c r="D189" s="7">
        <f t="shared" si="6"/>
        <v>123.01298585341365</v>
      </c>
      <c r="H189" s="7">
        <f t="shared" si="5"/>
        <v>390.58</v>
      </c>
    </row>
    <row r="190" spans="4:8" x14ac:dyDescent="0.25">
      <c r="D190" s="7">
        <f t="shared" si="6"/>
        <v>123.01298585341365</v>
      </c>
      <c r="H190" s="7">
        <f t="shared" si="5"/>
        <v>390.58</v>
      </c>
    </row>
    <row r="191" spans="4:8" x14ac:dyDescent="0.25">
      <c r="D191" s="7">
        <f t="shared" si="6"/>
        <v>123.01298585341365</v>
      </c>
      <c r="H191" s="7">
        <f t="shared" si="5"/>
        <v>390.58</v>
      </c>
    </row>
    <row r="192" spans="4:8" x14ac:dyDescent="0.25">
      <c r="D192" s="7">
        <f t="shared" si="6"/>
        <v>123.01298585341365</v>
      </c>
      <c r="H192" s="7">
        <f t="shared" si="5"/>
        <v>390.58</v>
      </c>
    </row>
    <row r="193" spans="4:8" x14ac:dyDescent="0.25">
      <c r="D193" s="7">
        <f t="shared" si="6"/>
        <v>123.01298585341365</v>
      </c>
      <c r="H193" s="7">
        <f t="shared" si="5"/>
        <v>390.58</v>
      </c>
    </row>
    <row r="194" spans="4:8" x14ac:dyDescent="0.25">
      <c r="D194" s="7">
        <f t="shared" si="6"/>
        <v>123.01298585341365</v>
      </c>
      <c r="H194" s="7">
        <f t="shared" ref="H194:H240" si="7">$F$3</f>
        <v>390.58</v>
      </c>
    </row>
    <row r="195" spans="4:8" x14ac:dyDescent="0.25">
      <c r="D195" s="7">
        <f t="shared" si="6"/>
        <v>123.01298585341365</v>
      </c>
      <c r="H195" s="7">
        <f t="shared" si="7"/>
        <v>390.58</v>
      </c>
    </row>
    <row r="196" spans="4:8" x14ac:dyDescent="0.25">
      <c r="D196" s="7">
        <f t="shared" si="6"/>
        <v>123.01298585341365</v>
      </c>
      <c r="H196" s="7">
        <f t="shared" si="7"/>
        <v>390.58</v>
      </c>
    </row>
    <row r="197" spans="4:8" x14ac:dyDescent="0.25">
      <c r="D197" s="7">
        <f t="shared" si="6"/>
        <v>123.01298585341365</v>
      </c>
      <c r="H197" s="7">
        <f t="shared" si="7"/>
        <v>390.58</v>
      </c>
    </row>
    <row r="198" spans="4:8" x14ac:dyDescent="0.25">
      <c r="D198" s="7">
        <f t="shared" si="6"/>
        <v>123.01298585341365</v>
      </c>
      <c r="H198" s="7">
        <f t="shared" si="7"/>
        <v>390.58</v>
      </c>
    </row>
    <row r="199" spans="4:8" x14ac:dyDescent="0.25">
      <c r="D199" s="7">
        <f t="shared" si="6"/>
        <v>123.01298585341365</v>
      </c>
      <c r="H199" s="7">
        <f t="shared" si="7"/>
        <v>390.58</v>
      </c>
    </row>
    <row r="200" spans="4:8" x14ac:dyDescent="0.25">
      <c r="D200" s="7">
        <f t="shared" si="6"/>
        <v>123.01298585341365</v>
      </c>
      <c r="H200" s="7">
        <f t="shared" si="7"/>
        <v>390.58</v>
      </c>
    </row>
    <row r="201" spans="4:8" x14ac:dyDescent="0.25">
      <c r="D201" s="7">
        <f t="shared" si="6"/>
        <v>123.01298585341365</v>
      </c>
      <c r="H201" s="7">
        <f t="shared" si="7"/>
        <v>390.58</v>
      </c>
    </row>
    <row r="202" spans="4:8" x14ac:dyDescent="0.25">
      <c r="D202" s="7">
        <f t="shared" si="6"/>
        <v>123.01298585341365</v>
      </c>
      <c r="H202" s="7">
        <f t="shared" si="7"/>
        <v>390.58</v>
      </c>
    </row>
    <row r="203" spans="4:8" x14ac:dyDescent="0.25">
      <c r="D203" s="7">
        <f t="shared" si="6"/>
        <v>123.01298585341365</v>
      </c>
      <c r="H203" s="7">
        <f t="shared" si="7"/>
        <v>390.58</v>
      </c>
    </row>
    <row r="204" spans="4:8" x14ac:dyDescent="0.25">
      <c r="D204" s="7">
        <f t="shared" si="6"/>
        <v>123.01298585341365</v>
      </c>
      <c r="H204" s="7">
        <f t="shared" si="7"/>
        <v>390.58</v>
      </c>
    </row>
    <row r="205" spans="4:8" x14ac:dyDescent="0.25">
      <c r="D205" s="7">
        <f t="shared" si="6"/>
        <v>123.01298585341365</v>
      </c>
      <c r="H205" s="7">
        <f t="shared" si="7"/>
        <v>390.58</v>
      </c>
    </row>
    <row r="206" spans="4:8" x14ac:dyDescent="0.25">
      <c r="D206" s="7">
        <f t="shared" ref="D206:D240" si="8">$B$11</f>
        <v>123.01298585341365</v>
      </c>
      <c r="H206" s="7">
        <f t="shared" si="7"/>
        <v>390.58</v>
      </c>
    </row>
    <row r="207" spans="4:8" x14ac:dyDescent="0.25">
      <c r="D207" s="7">
        <f t="shared" si="8"/>
        <v>123.01298585341365</v>
      </c>
      <c r="H207" s="7">
        <f t="shared" si="7"/>
        <v>390.58</v>
      </c>
    </row>
    <row r="208" spans="4:8" x14ac:dyDescent="0.25">
      <c r="D208" s="7">
        <f t="shared" si="8"/>
        <v>123.01298585341365</v>
      </c>
      <c r="H208" s="7">
        <f t="shared" si="7"/>
        <v>390.58</v>
      </c>
    </row>
    <row r="209" spans="4:8" x14ac:dyDescent="0.25">
      <c r="D209" s="7">
        <f t="shared" si="8"/>
        <v>123.01298585341365</v>
      </c>
      <c r="H209" s="7">
        <f t="shared" si="7"/>
        <v>390.58</v>
      </c>
    </row>
    <row r="210" spans="4:8" x14ac:dyDescent="0.25">
      <c r="D210" s="7">
        <f t="shared" si="8"/>
        <v>123.01298585341365</v>
      </c>
      <c r="H210" s="7">
        <f t="shared" si="7"/>
        <v>390.58</v>
      </c>
    </row>
    <row r="211" spans="4:8" x14ac:dyDescent="0.25">
      <c r="D211" s="7">
        <f t="shared" si="8"/>
        <v>123.01298585341365</v>
      </c>
      <c r="H211" s="7">
        <f t="shared" si="7"/>
        <v>390.58</v>
      </c>
    </row>
    <row r="212" spans="4:8" x14ac:dyDescent="0.25">
      <c r="D212" s="7">
        <f t="shared" si="8"/>
        <v>123.01298585341365</v>
      </c>
      <c r="H212" s="7">
        <f t="shared" si="7"/>
        <v>390.58</v>
      </c>
    </row>
    <row r="213" spans="4:8" x14ac:dyDescent="0.25">
      <c r="D213" s="7">
        <f t="shared" si="8"/>
        <v>123.01298585341365</v>
      </c>
      <c r="H213" s="7">
        <f t="shared" si="7"/>
        <v>390.58</v>
      </c>
    </row>
    <row r="214" spans="4:8" x14ac:dyDescent="0.25">
      <c r="D214" s="7">
        <f t="shared" si="8"/>
        <v>123.01298585341365</v>
      </c>
      <c r="H214" s="7">
        <f t="shared" si="7"/>
        <v>390.58</v>
      </c>
    </row>
    <row r="215" spans="4:8" x14ac:dyDescent="0.25">
      <c r="D215" s="7">
        <f t="shared" si="8"/>
        <v>123.01298585341365</v>
      </c>
      <c r="H215" s="7">
        <f t="shared" si="7"/>
        <v>390.58</v>
      </c>
    </row>
    <row r="216" spans="4:8" x14ac:dyDescent="0.25">
      <c r="D216" s="7">
        <f t="shared" si="8"/>
        <v>123.01298585341365</v>
      </c>
      <c r="H216" s="7">
        <f t="shared" si="7"/>
        <v>390.58</v>
      </c>
    </row>
    <row r="217" spans="4:8" x14ac:dyDescent="0.25">
      <c r="D217" s="7">
        <f t="shared" si="8"/>
        <v>123.01298585341365</v>
      </c>
      <c r="H217" s="7">
        <f t="shared" si="7"/>
        <v>390.58</v>
      </c>
    </row>
    <row r="218" spans="4:8" x14ac:dyDescent="0.25">
      <c r="D218" s="7">
        <f t="shared" si="8"/>
        <v>123.01298585341365</v>
      </c>
      <c r="H218" s="7">
        <f t="shared" si="7"/>
        <v>390.58</v>
      </c>
    </row>
    <row r="219" spans="4:8" x14ac:dyDescent="0.25">
      <c r="D219" s="7">
        <f t="shared" si="8"/>
        <v>123.01298585341365</v>
      </c>
      <c r="H219" s="7">
        <f t="shared" si="7"/>
        <v>390.58</v>
      </c>
    </row>
    <row r="220" spans="4:8" x14ac:dyDescent="0.25">
      <c r="D220" s="7">
        <f t="shared" si="8"/>
        <v>123.01298585341365</v>
      </c>
      <c r="H220" s="7">
        <f t="shared" si="7"/>
        <v>390.58</v>
      </c>
    </row>
    <row r="221" spans="4:8" x14ac:dyDescent="0.25">
      <c r="D221" s="7">
        <f t="shared" si="8"/>
        <v>123.01298585341365</v>
      </c>
      <c r="H221" s="7">
        <f t="shared" si="7"/>
        <v>390.58</v>
      </c>
    </row>
    <row r="222" spans="4:8" x14ac:dyDescent="0.25">
      <c r="D222" s="7">
        <f t="shared" si="8"/>
        <v>123.01298585341365</v>
      </c>
      <c r="H222" s="7">
        <f t="shared" si="7"/>
        <v>390.58</v>
      </c>
    </row>
    <row r="223" spans="4:8" x14ac:dyDescent="0.25">
      <c r="D223" s="7">
        <f t="shared" si="8"/>
        <v>123.01298585341365</v>
      </c>
      <c r="H223" s="7">
        <f t="shared" si="7"/>
        <v>390.58</v>
      </c>
    </row>
    <row r="224" spans="4:8" x14ac:dyDescent="0.25">
      <c r="D224" s="7">
        <f t="shared" si="8"/>
        <v>123.01298585341365</v>
      </c>
      <c r="H224" s="7">
        <f t="shared" si="7"/>
        <v>390.58</v>
      </c>
    </row>
    <row r="225" spans="4:8" x14ac:dyDescent="0.25">
      <c r="D225" s="7">
        <f t="shared" si="8"/>
        <v>123.01298585341365</v>
      </c>
      <c r="H225" s="7">
        <f t="shared" si="7"/>
        <v>390.58</v>
      </c>
    </row>
    <row r="226" spans="4:8" x14ac:dyDescent="0.25">
      <c r="D226" s="7">
        <f t="shared" si="8"/>
        <v>123.01298585341365</v>
      </c>
      <c r="H226" s="7">
        <f t="shared" si="7"/>
        <v>390.58</v>
      </c>
    </row>
    <row r="227" spans="4:8" x14ac:dyDescent="0.25">
      <c r="D227" s="7">
        <f t="shared" si="8"/>
        <v>123.01298585341365</v>
      </c>
      <c r="H227" s="7">
        <f t="shared" si="7"/>
        <v>390.58</v>
      </c>
    </row>
    <row r="228" spans="4:8" x14ac:dyDescent="0.25">
      <c r="D228" s="7">
        <f t="shared" si="8"/>
        <v>123.01298585341365</v>
      </c>
      <c r="H228" s="7">
        <f t="shared" si="7"/>
        <v>390.58</v>
      </c>
    </row>
    <row r="229" spans="4:8" x14ac:dyDescent="0.25">
      <c r="D229" s="7">
        <f t="shared" si="8"/>
        <v>123.01298585341365</v>
      </c>
      <c r="H229" s="7">
        <f t="shared" si="7"/>
        <v>390.58</v>
      </c>
    </row>
    <row r="230" spans="4:8" x14ac:dyDescent="0.25">
      <c r="D230" s="7">
        <f t="shared" si="8"/>
        <v>123.01298585341365</v>
      </c>
      <c r="H230" s="7">
        <f t="shared" si="7"/>
        <v>390.58</v>
      </c>
    </row>
    <row r="231" spans="4:8" x14ac:dyDescent="0.25">
      <c r="D231" s="7">
        <f t="shared" si="8"/>
        <v>123.01298585341365</v>
      </c>
      <c r="H231" s="7">
        <f t="shared" si="7"/>
        <v>390.58</v>
      </c>
    </row>
    <row r="232" spans="4:8" x14ac:dyDescent="0.25">
      <c r="D232" s="7">
        <f t="shared" si="8"/>
        <v>123.01298585341365</v>
      </c>
      <c r="H232" s="7">
        <f t="shared" si="7"/>
        <v>390.58</v>
      </c>
    </row>
    <row r="233" spans="4:8" x14ac:dyDescent="0.25">
      <c r="D233" s="7">
        <f t="shared" si="8"/>
        <v>123.01298585341365</v>
      </c>
      <c r="H233" s="7">
        <f t="shared" si="7"/>
        <v>390.58</v>
      </c>
    </row>
    <row r="234" spans="4:8" x14ac:dyDescent="0.25">
      <c r="D234" s="7">
        <f t="shared" si="8"/>
        <v>123.01298585341365</v>
      </c>
      <c r="H234" s="7">
        <f t="shared" si="7"/>
        <v>390.58</v>
      </c>
    </row>
    <row r="235" spans="4:8" x14ac:dyDescent="0.25">
      <c r="D235" s="7">
        <f t="shared" si="8"/>
        <v>123.01298585341365</v>
      </c>
      <c r="H235" s="7">
        <f t="shared" si="7"/>
        <v>390.58</v>
      </c>
    </row>
    <row r="236" spans="4:8" x14ac:dyDescent="0.25">
      <c r="D236" s="7">
        <f t="shared" si="8"/>
        <v>123.01298585341365</v>
      </c>
      <c r="H236" s="7">
        <f t="shared" si="7"/>
        <v>390.58</v>
      </c>
    </row>
    <row r="237" spans="4:8" x14ac:dyDescent="0.25">
      <c r="D237" s="7">
        <f t="shared" si="8"/>
        <v>123.01298585341365</v>
      </c>
      <c r="H237" s="7">
        <f t="shared" si="7"/>
        <v>390.58</v>
      </c>
    </row>
    <row r="238" spans="4:8" x14ac:dyDescent="0.25">
      <c r="D238" s="7">
        <f t="shared" si="8"/>
        <v>123.01298585341365</v>
      </c>
      <c r="H238" s="7">
        <f t="shared" si="7"/>
        <v>390.58</v>
      </c>
    </row>
    <row r="239" spans="4:8" x14ac:dyDescent="0.25">
      <c r="D239" s="7">
        <f t="shared" si="8"/>
        <v>123.01298585341365</v>
      </c>
      <c r="H239" s="7">
        <f t="shared" si="7"/>
        <v>390.58</v>
      </c>
    </row>
    <row r="240" spans="4:8" x14ac:dyDescent="0.25">
      <c r="D240" s="7">
        <f t="shared" si="8"/>
        <v>123.01298585341365</v>
      </c>
      <c r="H240" s="7">
        <f t="shared" si="7"/>
        <v>390.58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workbookViewId="0">
      <selection sqref="A1:B1048576"/>
    </sheetView>
  </sheetViews>
  <sheetFormatPr defaultColWidth="11" defaultRowHeight="15.75" x14ac:dyDescent="0.25"/>
  <cols>
    <col min="1" max="1" width="42.5" style="4" bestFit="1" customWidth="1"/>
    <col min="2" max="2" width="12.875" bestFit="1" customWidth="1"/>
  </cols>
  <sheetData>
    <row r="1" spans="1:2" x14ac:dyDescent="0.25">
      <c r="A1" s="1" t="s">
        <v>6</v>
      </c>
      <c r="B1" s="1" t="s">
        <v>3</v>
      </c>
    </row>
    <row r="2" spans="1:2" ht="31.5" x14ac:dyDescent="0.25">
      <c r="A2" s="2" t="s">
        <v>17</v>
      </c>
      <c r="B2" s="3">
        <v>59960</v>
      </c>
    </row>
    <row r="3" spans="1:2" x14ac:dyDescent="0.25">
      <c r="A3" s="4" t="s">
        <v>0</v>
      </c>
      <c r="B3" s="3">
        <v>0</v>
      </c>
    </row>
    <row r="4" spans="1:2" x14ac:dyDescent="0.25">
      <c r="A4" s="4" t="s">
        <v>1</v>
      </c>
      <c r="B4" s="3">
        <v>0</v>
      </c>
    </row>
    <row r="5" spans="1:2" x14ac:dyDescent="0.25">
      <c r="A5" s="4" t="s">
        <v>4</v>
      </c>
      <c r="B5" s="3">
        <v>3000</v>
      </c>
    </row>
    <row r="6" spans="1:2" x14ac:dyDescent="0.25">
      <c r="A6" s="4" t="s">
        <v>2</v>
      </c>
      <c r="B6" s="3">
        <v>9000</v>
      </c>
    </row>
    <row r="7" spans="1:2" x14ac:dyDescent="0.25">
      <c r="A7" s="4" t="s">
        <v>5</v>
      </c>
      <c r="B7" s="3">
        <v>2500</v>
      </c>
    </row>
    <row r="8" spans="1:2" x14ac:dyDescent="0.25">
      <c r="A8" s="4" t="s">
        <v>8</v>
      </c>
      <c r="B8" s="3">
        <v>0</v>
      </c>
    </row>
    <row r="9" spans="1:2" x14ac:dyDescent="0.25">
      <c r="A9" s="4" t="s">
        <v>7</v>
      </c>
      <c r="B9" s="3">
        <v>3800</v>
      </c>
    </row>
    <row r="10" spans="1:2" x14ac:dyDescent="0.25">
      <c r="A10" s="4" t="s">
        <v>24</v>
      </c>
      <c r="B10" s="3">
        <v>0</v>
      </c>
    </row>
    <row r="11" spans="1:2" x14ac:dyDescent="0.25">
      <c r="A11" s="4" t="s">
        <v>16</v>
      </c>
      <c r="B11" s="3">
        <v>0</v>
      </c>
    </row>
    <row r="12" spans="1:2" x14ac:dyDescent="0.25">
      <c r="A12" s="4" t="s">
        <v>14</v>
      </c>
      <c r="B12" s="3">
        <v>25238</v>
      </c>
    </row>
    <row r="13" spans="1:2" x14ac:dyDescent="0.25">
      <c r="A13" s="4" t="s">
        <v>15</v>
      </c>
      <c r="B13" s="3">
        <v>20028</v>
      </c>
    </row>
    <row r="14" spans="1:2" x14ac:dyDescent="0.25">
      <c r="A14" s="4" t="s">
        <v>13</v>
      </c>
      <c r="B14" s="3">
        <f>(B2+B4+B5+B7+B8+B9+B12+B13)*0.35</f>
        <v>40084.1</v>
      </c>
    </row>
    <row r="15" spans="1:2" x14ac:dyDescent="0.25">
      <c r="A15" s="10" t="s">
        <v>34</v>
      </c>
      <c r="B15" s="11">
        <f>SUM(B2:B14)</f>
        <v>163610.1</v>
      </c>
    </row>
    <row r="16" spans="1:2" x14ac:dyDescent="0.25">
      <c r="A16" s="4" t="s">
        <v>35</v>
      </c>
      <c r="B16" s="3">
        <v>25000</v>
      </c>
    </row>
    <row r="17" spans="1:2" ht="16.5" thickBot="1" x14ac:dyDescent="0.3">
      <c r="A17" s="13" t="s">
        <v>36</v>
      </c>
      <c r="B17" s="5">
        <f>B15+B16</f>
        <v>188610.1</v>
      </c>
    </row>
    <row r="18" spans="1:2" ht="16.5" thickTop="1" x14ac:dyDescent="0.25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7" sqref="B7"/>
    </sheetView>
  </sheetViews>
  <sheetFormatPr defaultColWidth="11" defaultRowHeight="15.75" x14ac:dyDescent="0.25"/>
  <cols>
    <col min="1" max="1" width="16.875" bestFit="1" customWidth="1"/>
    <col min="2" max="2" width="13" customWidth="1"/>
  </cols>
  <sheetData>
    <row r="1" spans="1:2" x14ac:dyDescent="0.25">
      <c r="A1" s="1" t="s">
        <v>6</v>
      </c>
      <c r="B1" s="1" t="s">
        <v>3</v>
      </c>
    </row>
    <row r="2" spans="1:2" x14ac:dyDescent="0.25">
      <c r="A2" s="2" t="s">
        <v>9</v>
      </c>
      <c r="B2" s="3">
        <v>8000</v>
      </c>
    </row>
    <row r="3" spans="1:2" x14ac:dyDescent="0.25">
      <c r="A3" s="4" t="s">
        <v>10</v>
      </c>
      <c r="B3" s="3">
        <v>55000</v>
      </c>
    </row>
    <row r="4" spans="1:2" x14ac:dyDescent="0.25">
      <c r="A4" s="4" t="s">
        <v>11</v>
      </c>
      <c r="B4" s="3">
        <v>0</v>
      </c>
    </row>
    <row r="5" spans="1:2" x14ac:dyDescent="0.25">
      <c r="A5" s="4" t="s">
        <v>18</v>
      </c>
      <c r="B5" s="3">
        <v>7200</v>
      </c>
    </row>
    <row r="6" spans="1:2" x14ac:dyDescent="0.25">
      <c r="A6" s="4" t="s">
        <v>12</v>
      </c>
      <c r="B6" s="3">
        <v>3000</v>
      </c>
    </row>
    <row r="7" spans="1:2" ht="16.5" thickBot="1" x14ac:dyDescent="0.3">
      <c r="A7" s="4"/>
      <c r="B7" s="5">
        <f>SUM(B2:B6)</f>
        <v>73200</v>
      </c>
    </row>
    <row r="8" spans="1:2" ht="16.5" thickTop="1" x14ac:dyDescent="0.25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workbookViewId="0">
      <selection activeCell="A14" sqref="A14:B17"/>
    </sheetView>
  </sheetViews>
  <sheetFormatPr defaultColWidth="11" defaultRowHeight="15.75" x14ac:dyDescent="0.25"/>
  <cols>
    <col min="1" max="1" width="42.5" style="4" bestFit="1" customWidth="1"/>
    <col min="2" max="2" width="12.875" bestFit="1" customWidth="1"/>
  </cols>
  <sheetData>
    <row r="1" spans="1:2" x14ac:dyDescent="0.25">
      <c r="A1" s="1" t="s">
        <v>6</v>
      </c>
      <c r="B1" s="1" t="s">
        <v>3</v>
      </c>
    </row>
    <row r="2" spans="1:2" ht="31.5" x14ac:dyDescent="0.25">
      <c r="A2" s="2" t="s">
        <v>17</v>
      </c>
      <c r="B2" s="3">
        <v>59660</v>
      </c>
    </row>
    <row r="3" spans="1:2" x14ac:dyDescent="0.25">
      <c r="A3" s="4" t="s">
        <v>0</v>
      </c>
      <c r="B3" s="3">
        <v>16315</v>
      </c>
    </row>
    <row r="4" spans="1:2" x14ac:dyDescent="0.25">
      <c r="A4" s="4" t="s">
        <v>1</v>
      </c>
      <c r="B4" s="3">
        <f>13800+2900+1190</f>
        <v>17890</v>
      </c>
    </row>
    <row r="5" spans="1:2" x14ac:dyDescent="0.25">
      <c r="A5" s="4" t="s">
        <v>4</v>
      </c>
      <c r="B5" s="3">
        <f>(1580/2)+2015</f>
        <v>2805</v>
      </c>
    </row>
    <row r="6" spans="1:2" x14ac:dyDescent="0.25">
      <c r="A6" s="4" t="s">
        <v>2</v>
      </c>
      <c r="B6" s="3">
        <v>80000</v>
      </c>
    </row>
    <row r="7" spans="1:2" x14ac:dyDescent="0.25">
      <c r="A7" s="4" t="s">
        <v>5</v>
      </c>
      <c r="B7" s="3">
        <v>2100</v>
      </c>
    </row>
    <row r="8" spans="1:2" x14ac:dyDescent="0.25">
      <c r="A8" s="4" t="s">
        <v>8</v>
      </c>
      <c r="B8" s="3">
        <v>9950</v>
      </c>
    </row>
    <row r="9" spans="1:2" x14ac:dyDescent="0.25">
      <c r="A9" s="4" t="s">
        <v>7</v>
      </c>
      <c r="B9" s="3">
        <f>3800</f>
        <v>3800</v>
      </c>
    </row>
    <row r="10" spans="1:2" x14ac:dyDescent="0.25">
      <c r="A10" s="4" t="s">
        <v>24</v>
      </c>
      <c r="B10" s="3">
        <v>5000</v>
      </c>
    </row>
    <row r="11" spans="1:2" x14ac:dyDescent="0.25">
      <c r="A11" s="4" t="s">
        <v>16</v>
      </c>
      <c r="B11" s="3">
        <v>5500</v>
      </c>
    </row>
    <row r="12" spans="1:2" x14ac:dyDescent="0.25">
      <c r="A12" s="4" t="s">
        <v>14</v>
      </c>
      <c r="B12" s="3">
        <v>0</v>
      </c>
    </row>
    <row r="13" spans="1:2" x14ac:dyDescent="0.25">
      <c r="A13" s="4" t="s">
        <v>15</v>
      </c>
      <c r="B13" s="3">
        <v>3150</v>
      </c>
    </row>
    <row r="14" spans="1:2" x14ac:dyDescent="0.25">
      <c r="A14" s="4" t="s">
        <v>13</v>
      </c>
      <c r="B14" s="3">
        <f>(B2+B4+B5+B7+B8+B9+B12+B13)*0.35</f>
        <v>34774.25</v>
      </c>
    </row>
    <row r="15" spans="1:2" x14ac:dyDescent="0.25">
      <c r="A15" s="10" t="s">
        <v>34</v>
      </c>
      <c r="B15" s="11">
        <f>SUM(B2:B14)</f>
        <v>240944.25</v>
      </c>
    </row>
    <row r="16" spans="1:2" x14ac:dyDescent="0.25">
      <c r="A16" s="4" t="s">
        <v>35</v>
      </c>
      <c r="B16" s="3">
        <v>25000</v>
      </c>
    </row>
    <row r="17" spans="1:2" ht="16.5" thickBot="1" x14ac:dyDescent="0.3">
      <c r="A17" s="13" t="s">
        <v>36</v>
      </c>
      <c r="B17" s="5">
        <f>B15+B16</f>
        <v>265944.25</v>
      </c>
    </row>
    <row r="18" spans="1:2" ht="16.5" thickTop="1" x14ac:dyDescent="0.25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7" sqref="B7"/>
    </sheetView>
  </sheetViews>
  <sheetFormatPr defaultColWidth="11" defaultRowHeight="15.75" x14ac:dyDescent="0.25"/>
  <cols>
    <col min="1" max="1" width="16.875" bestFit="1" customWidth="1"/>
    <col min="2" max="2" width="12.875" bestFit="1" customWidth="1"/>
  </cols>
  <sheetData>
    <row r="1" spans="1:2" x14ac:dyDescent="0.25">
      <c r="A1" s="1" t="s">
        <v>6</v>
      </c>
      <c r="B1" s="1" t="s">
        <v>3</v>
      </c>
    </row>
    <row r="2" spans="1:2" x14ac:dyDescent="0.25">
      <c r="A2" s="2" t="s">
        <v>9</v>
      </c>
      <c r="B2" s="3">
        <v>17000</v>
      </c>
    </row>
    <row r="3" spans="1:2" x14ac:dyDescent="0.25">
      <c r="A3" s="4" t="s">
        <v>10</v>
      </c>
      <c r="B3" s="3">
        <v>73000</v>
      </c>
    </row>
    <row r="4" spans="1:2" x14ac:dyDescent="0.25">
      <c r="A4" s="4" t="s">
        <v>11</v>
      </c>
      <c r="B4" s="3">
        <v>0</v>
      </c>
    </row>
    <row r="5" spans="1:2" x14ac:dyDescent="0.25">
      <c r="A5" s="4" t="s">
        <v>18</v>
      </c>
      <c r="B5" s="3">
        <v>7200</v>
      </c>
    </row>
    <row r="6" spans="1:2" x14ac:dyDescent="0.25">
      <c r="A6" s="4" t="s">
        <v>12</v>
      </c>
      <c r="B6" s="3">
        <v>3000</v>
      </c>
    </row>
    <row r="7" spans="1:2" ht="16.5" thickBot="1" x14ac:dyDescent="0.3">
      <c r="A7" s="4"/>
      <c r="B7" s="5">
        <f>SUM(B2:B6)</f>
        <v>100200</v>
      </c>
    </row>
    <row r="8" spans="1:2" ht="16.5" thickTop="1" x14ac:dyDescent="0.25"/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workbookViewId="0">
      <selection activeCell="A14" sqref="A14:B17"/>
    </sheetView>
  </sheetViews>
  <sheetFormatPr defaultColWidth="11" defaultRowHeight="15.75" x14ac:dyDescent="0.25"/>
  <cols>
    <col min="1" max="1" width="42.5" style="4" bestFit="1" customWidth="1"/>
    <col min="2" max="2" width="12.875" bestFit="1" customWidth="1"/>
  </cols>
  <sheetData>
    <row r="1" spans="1:2" x14ac:dyDescent="0.25">
      <c r="A1" s="1" t="s">
        <v>6</v>
      </c>
      <c r="B1" s="1" t="s">
        <v>3</v>
      </c>
    </row>
    <row r="2" spans="1:2" ht="31.5" x14ac:dyDescent="0.25">
      <c r="A2" s="2" t="s">
        <v>17</v>
      </c>
      <c r="B2" s="14">
        <v>59960</v>
      </c>
    </row>
    <row r="3" spans="1:2" x14ac:dyDescent="0.25">
      <c r="A3" s="4" t="s">
        <v>0</v>
      </c>
      <c r="B3" s="12">
        <v>0</v>
      </c>
    </row>
    <row r="4" spans="1:2" x14ac:dyDescent="0.25">
      <c r="A4" s="4" t="s">
        <v>1</v>
      </c>
      <c r="B4" s="12">
        <v>0</v>
      </c>
    </row>
    <row r="5" spans="1:2" x14ac:dyDescent="0.25">
      <c r="A5" s="4" t="s">
        <v>4</v>
      </c>
      <c r="B5" s="12">
        <v>0</v>
      </c>
    </row>
    <row r="6" spans="1:2" x14ac:dyDescent="0.25">
      <c r="A6" s="4" t="s">
        <v>2</v>
      </c>
      <c r="B6" s="12">
        <v>13000</v>
      </c>
    </row>
    <row r="7" spans="1:2" x14ac:dyDescent="0.25">
      <c r="A7" s="4" t="s">
        <v>5</v>
      </c>
      <c r="B7" s="14">
        <v>2000</v>
      </c>
    </row>
    <row r="8" spans="1:2" x14ac:dyDescent="0.25">
      <c r="A8" s="4" t="s">
        <v>8</v>
      </c>
      <c r="B8" s="14">
        <v>0</v>
      </c>
    </row>
    <row r="9" spans="1:2" x14ac:dyDescent="0.25">
      <c r="A9" s="4" t="s">
        <v>7</v>
      </c>
      <c r="B9" s="14">
        <f>3800</f>
        <v>3800</v>
      </c>
    </row>
    <row r="10" spans="1:2" x14ac:dyDescent="0.25">
      <c r="A10" s="4" t="s">
        <v>24</v>
      </c>
      <c r="B10" s="12">
        <v>0</v>
      </c>
    </row>
    <row r="11" spans="1:2" x14ac:dyDescent="0.25">
      <c r="A11" s="4" t="s">
        <v>16</v>
      </c>
      <c r="B11" s="14">
        <v>0</v>
      </c>
    </row>
    <row r="12" spans="1:2" x14ac:dyDescent="0.25">
      <c r="A12" s="4" t="s">
        <v>14</v>
      </c>
      <c r="B12" s="3">
        <f>15716+9522</f>
        <v>25238</v>
      </c>
    </row>
    <row r="13" spans="1:2" x14ac:dyDescent="0.25">
      <c r="A13" s="4" t="s">
        <v>15</v>
      </c>
      <c r="B13" s="3">
        <v>20028</v>
      </c>
    </row>
    <row r="14" spans="1:2" x14ac:dyDescent="0.25">
      <c r="A14" s="4" t="s">
        <v>13</v>
      </c>
      <c r="B14" s="3">
        <f>(B2+B4+B5+B7+B8+B9+B12+B13)*0.35</f>
        <v>38859.1</v>
      </c>
    </row>
    <row r="15" spans="1:2" x14ac:dyDescent="0.25">
      <c r="A15" s="10" t="s">
        <v>34</v>
      </c>
      <c r="B15" s="11">
        <f>SUM(B2:B14)</f>
        <v>162885.1</v>
      </c>
    </row>
    <row r="16" spans="1:2" x14ac:dyDescent="0.25">
      <c r="A16" s="4" t="s">
        <v>35</v>
      </c>
      <c r="B16" s="3">
        <v>25000</v>
      </c>
    </row>
    <row r="17" spans="1:2" ht="16.5" thickBot="1" x14ac:dyDescent="0.3">
      <c r="A17" s="13" t="s">
        <v>36</v>
      </c>
      <c r="B17" s="5">
        <f>B15+B16</f>
        <v>187885.1</v>
      </c>
    </row>
    <row r="18" spans="1:2" ht="16.5" thickTop="1" x14ac:dyDescent="0.25"/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7" sqref="B7"/>
    </sheetView>
  </sheetViews>
  <sheetFormatPr defaultColWidth="11" defaultRowHeight="15.75" x14ac:dyDescent="0.25"/>
  <cols>
    <col min="1" max="1" width="16.875" bestFit="1" customWidth="1"/>
    <col min="2" max="2" width="11.5" bestFit="1" customWidth="1"/>
  </cols>
  <sheetData>
    <row r="1" spans="1:2" x14ac:dyDescent="0.25">
      <c r="A1" s="1" t="s">
        <v>6</v>
      </c>
      <c r="B1" s="1" t="s">
        <v>3</v>
      </c>
    </row>
    <row r="2" spans="1:2" x14ac:dyDescent="0.25">
      <c r="A2" s="2" t="s">
        <v>9</v>
      </c>
      <c r="B2" s="3">
        <v>2500</v>
      </c>
    </row>
    <row r="3" spans="1:2" x14ac:dyDescent="0.25">
      <c r="A3" s="4" t="s">
        <v>10</v>
      </c>
      <c r="B3" s="3">
        <v>44500</v>
      </c>
    </row>
    <row r="4" spans="1:2" x14ac:dyDescent="0.25">
      <c r="A4" s="4" t="s">
        <v>11</v>
      </c>
      <c r="B4" s="3">
        <v>0</v>
      </c>
    </row>
    <row r="5" spans="1:2" x14ac:dyDescent="0.25">
      <c r="A5" s="4" t="s">
        <v>18</v>
      </c>
      <c r="B5" s="3">
        <v>7200</v>
      </c>
    </row>
    <row r="6" spans="1:2" x14ac:dyDescent="0.25">
      <c r="A6" s="4" t="s">
        <v>12</v>
      </c>
      <c r="B6" s="3">
        <v>3000</v>
      </c>
    </row>
    <row r="7" spans="1:2" ht="16.5" thickBot="1" x14ac:dyDescent="0.3">
      <c r="A7" s="4"/>
      <c r="B7" s="5">
        <f>SUM(B2:B6)</f>
        <v>57200</v>
      </c>
    </row>
    <row r="8" spans="1:2" ht="16.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36</vt:i4>
      </vt:variant>
    </vt:vector>
  </HeadingPairs>
  <TitlesOfParts>
    <vt:vector size="36" baseType="lpstr">
      <vt:lpstr>SUMMARY</vt:lpstr>
      <vt:lpstr>Beaver Canyon (Infrastructure)</vt:lpstr>
      <vt:lpstr>Beaver Canyon (Backhaul)</vt:lpstr>
      <vt:lpstr>Book Cliffs (Infrastructure)</vt:lpstr>
      <vt:lpstr>Book Cliffs (Backhaul)</vt:lpstr>
      <vt:lpstr>Bovine (Infrastructure)</vt:lpstr>
      <vt:lpstr>Bovine (Backhaul)</vt:lpstr>
      <vt:lpstr>Goslin (Infrastructure)</vt:lpstr>
      <vt:lpstr>Goslin (Backhaul)</vt:lpstr>
      <vt:lpstr>Horse Flat (Infrastructure)</vt:lpstr>
      <vt:lpstr>Horse Flat (Backhaul)</vt:lpstr>
      <vt:lpstr>Indian Canyon (Infrastructure)</vt:lpstr>
      <vt:lpstr>Indian Canyon (Backhaul)</vt:lpstr>
      <vt:lpstr>Mountain Home (Infrastructure)</vt:lpstr>
      <vt:lpstr>Mountain Home (Backhaul)</vt:lpstr>
      <vt:lpstr>Muley Point (Infrastructure)</vt:lpstr>
      <vt:lpstr>Muley Point (Backhaul)</vt:lpstr>
      <vt:lpstr>Raft River N. (Infrastructure)</vt:lpstr>
      <vt:lpstr>Raft River N. (Backhaul)</vt:lpstr>
      <vt:lpstr>Rudd's Roost (Infrastructure)</vt:lpstr>
      <vt:lpstr>Rudd's Roost (Backhaul)</vt:lpstr>
      <vt:lpstr>Salina Canyon (Infrastructure)</vt:lpstr>
      <vt:lpstr>Salina Canyon (Backhaul)</vt:lpstr>
      <vt:lpstr>South Moab (Infrastructure)</vt:lpstr>
      <vt:lpstr>South Moab (Backhaul)</vt:lpstr>
      <vt:lpstr>The Knees (Infrastructure)</vt:lpstr>
      <vt:lpstr>The Knees (Backhaul)</vt:lpstr>
      <vt:lpstr>Top of Rocks (Infrastructure)</vt:lpstr>
      <vt:lpstr>Top of Rocks (Backhaul)</vt:lpstr>
      <vt:lpstr>Triangle (Infrastructure)</vt:lpstr>
      <vt:lpstr>Triangle (Backhaul)</vt:lpstr>
      <vt:lpstr>Trout Creek (Infrastructure)</vt:lpstr>
      <vt:lpstr>Trout Creek (Backhaul)</vt:lpstr>
      <vt:lpstr>Wahweap (Infrastructure)</vt:lpstr>
      <vt:lpstr>Blackhawk (Infrastructure)</vt:lpstr>
      <vt:lpstr>Blackhawk (Backhaul)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Quin Stephens</dc:creator>
  <cp:lastModifiedBy>Babbi Hill</cp:lastModifiedBy>
  <dcterms:created xsi:type="dcterms:W3CDTF">2019-06-10T20:17:43Z</dcterms:created>
  <dcterms:modified xsi:type="dcterms:W3CDTF">2019-11-07T20:34:32Z</dcterms:modified>
</cp:coreProperties>
</file>