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 activeTab="7"/>
  </bookViews>
  <sheets>
    <sheet name="Summary" sheetId="2" r:id="rId1"/>
    <sheet name="PayGo" sheetId="7" r:id="rId2"/>
    <sheet name="1 Short Term Loan" sheetId="4" r:id="rId3"/>
    <sheet name="1 ST 20 Yr Loan" sheetId="5" r:id="rId4"/>
    <sheet name="240M Bond" sheetId="6" r:id="rId5"/>
    <sheet name="Option 5" sheetId="8" r:id="rId6"/>
    <sheet name="Debt" sheetId="1" r:id="rId7"/>
    <sheet name="MAGI" sheetId="3" r:id="rId8"/>
  </sheets>
  <definedNames>
    <definedName name="_xlnm.Print_Area" localSheetId="2">'1 Short Term Loan'!$B$1:$M$27</definedName>
    <definedName name="_xlnm.Print_Area" localSheetId="3">'1 ST 20 Yr Loan'!$B$1:$M$27</definedName>
    <definedName name="_xlnm.Print_Area" localSheetId="4">'240M Bond'!$B$1:$M$27</definedName>
    <definedName name="_xlnm.Print_Area" localSheetId="5">'Option 5'!$B$1:$M$27</definedName>
    <definedName name="_xlnm.Print_Area" localSheetId="1">PayGo!$B$1:$M$27</definedName>
    <definedName name="_xlnm.Print_Titles" localSheetId="2">'1 Short Term Loan'!$B:$B,'1 Short Term Loan'!$1:$3</definedName>
    <definedName name="_xlnm.Print_Titles" localSheetId="3">'1 ST 20 Yr Loan'!$B:$B,'1 ST 20 Yr Loan'!$1:$3</definedName>
    <definedName name="_xlnm.Print_Titles" localSheetId="4">'240M Bond'!$B:$B,'240M Bond'!$1:$3</definedName>
    <definedName name="_xlnm.Print_Titles" localSheetId="5">'Option 5'!$B:$B,'Option 5'!$1:$3</definedName>
    <definedName name="_xlnm.Print_Titles" localSheetId="1">PayGo!$B:$B,PayGo!$1:$3</definedName>
  </definedNames>
  <calcPr calcId="145621"/>
</workbook>
</file>

<file path=xl/calcChain.xml><?xml version="1.0" encoding="utf-8"?>
<calcChain xmlns="http://schemas.openxmlformats.org/spreadsheetml/2006/main">
  <c r="R40" i="5" l="1"/>
  <c r="S40" i="5"/>
  <c r="T40" i="5" s="1"/>
  <c r="U40" i="5" s="1"/>
  <c r="V40" i="5" s="1"/>
  <c r="W40" i="5" s="1"/>
  <c r="X40" i="5" s="1"/>
  <c r="Y40" i="5" s="1"/>
  <c r="Z40" i="5" s="1"/>
  <c r="AA40" i="5" s="1"/>
  <c r="C86" i="2" l="1"/>
  <c r="G86" i="2"/>
  <c r="F86" i="2"/>
  <c r="E86" i="2"/>
  <c r="D86" i="2"/>
  <c r="F85" i="2"/>
  <c r="E85" i="2"/>
  <c r="D85" i="2"/>
  <c r="J4" i="3"/>
  <c r="P4" i="3" s="1"/>
  <c r="J5" i="3"/>
  <c r="P5" i="3" s="1"/>
  <c r="J6" i="3"/>
  <c r="P6" i="3" s="1"/>
  <c r="J7" i="3"/>
  <c r="P7" i="3" s="1"/>
  <c r="J8" i="3"/>
  <c r="P8" i="3" s="1"/>
  <c r="J9" i="3"/>
  <c r="P9" i="3" s="1"/>
  <c r="J10" i="3"/>
  <c r="P10" i="3" s="1"/>
  <c r="J11" i="3"/>
  <c r="P11" i="3" s="1"/>
  <c r="J12" i="3"/>
  <c r="P12" i="3" s="1"/>
  <c r="J13" i="3"/>
  <c r="P13" i="3" s="1"/>
  <c r="J14" i="3"/>
  <c r="P14" i="3" s="1"/>
  <c r="J15" i="3"/>
  <c r="P15" i="3" s="1"/>
  <c r="J16" i="3"/>
  <c r="P16" i="3" s="1"/>
  <c r="J17" i="3"/>
  <c r="P17" i="3" s="1"/>
  <c r="J18" i="3"/>
  <c r="P18" i="3" s="1"/>
  <c r="J19" i="3"/>
  <c r="P19" i="3" s="1"/>
  <c r="J20" i="3"/>
  <c r="P20" i="3" s="1"/>
  <c r="J21" i="3"/>
  <c r="P21" i="3" s="1"/>
  <c r="J22" i="3"/>
  <c r="P22" i="3" s="1"/>
  <c r="J23" i="3"/>
  <c r="P23" i="3" s="1"/>
  <c r="J24" i="3"/>
  <c r="P24" i="3" s="1"/>
  <c r="J25" i="3"/>
  <c r="P25" i="3" s="1"/>
  <c r="J26" i="3"/>
  <c r="P26" i="3" s="1"/>
  <c r="J27" i="3"/>
  <c r="P27" i="3" s="1"/>
  <c r="J28" i="3"/>
  <c r="P28" i="3" s="1"/>
  <c r="J29" i="3"/>
  <c r="P29" i="3" s="1"/>
  <c r="J30" i="3"/>
  <c r="P30" i="3" s="1"/>
  <c r="J31" i="3"/>
  <c r="P31" i="3" s="1"/>
  <c r="J32" i="3"/>
  <c r="P32" i="3" s="1"/>
  <c r="J33" i="3"/>
  <c r="P33" i="3" s="1"/>
  <c r="J34" i="3"/>
  <c r="P34" i="3" s="1"/>
  <c r="J3" i="3"/>
  <c r="P3" i="3" s="1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F49" i="3"/>
  <c r="B94" i="2" l="1"/>
  <c r="B86" i="2"/>
  <c r="AG25" i="2" l="1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B16" i="2"/>
  <c r="E52" i="8"/>
  <c r="E53" i="8" s="1"/>
  <c r="B76" i="2" s="1"/>
  <c r="F50" i="8"/>
  <c r="G50" i="8" s="1"/>
  <c r="G52" i="8" s="1"/>
  <c r="E44" i="8"/>
  <c r="K43" i="8"/>
  <c r="L43" i="8" s="1"/>
  <c r="M43" i="8" s="1"/>
  <c r="N43" i="8" s="1"/>
  <c r="O43" i="8" s="1"/>
  <c r="P43" i="8" s="1"/>
  <c r="Q43" i="8" s="1"/>
  <c r="R43" i="8" s="1"/>
  <c r="S43" i="8" s="1"/>
  <c r="T43" i="8" s="1"/>
  <c r="U43" i="8" s="1"/>
  <c r="V43" i="8" s="1"/>
  <c r="W43" i="8" s="1"/>
  <c r="X43" i="8" s="1"/>
  <c r="Y43" i="8" s="1"/>
  <c r="Z43" i="8" s="1"/>
  <c r="AA43" i="8" s="1"/>
  <c r="AB43" i="8" s="1"/>
  <c r="AC43" i="8" s="1"/>
  <c r="AD43" i="8" s="1"/>
  <c r="AE43" i="8" s="1"/>
  <c r="AF43" i="8" s="1"/>
  <c r="AG43" i="8" s="1"/>
  <c r="AH43" i="8" s="1"/>
  <c r="AI43" i="8" s="1"/>
  <c r="AJ43" i="8" s="1"/>
  <c r="G43" i="8"/>
  <c r="H43" i="8" s="1"/>
  <c r="I43" i="8" s="1"/>
  <c r="J43" i="8" s="1"/>
  <c r="F43" i="8"/>
  <c r="P42" i="8"/>
  <c r="Q42" i="8" s="1"/>
  <c r="R42" i="8" s="1"/>
  <c r="S42" i="8" s="1"/>
  <c r="T42" i="8" s="1"/>
  <c r="U42" i="8" s="1"/>
  <c r="V42" i="8" s="1"/>
  <c r="W42" i="8" s="1"/>
  <c r="X42" i="8" s="1"/>
  <c r="Y42" i="8" s="1"/>
  <c r="Z42" i="8" s="1"/>
  <c r="AA42" i="8" s="1"/>
  <c r="AB42" i="8" s="1"/>
  <c r="AC42" i="8" s="1"/>
  <c r="AD42" i="8" s="1"/>
  <c r="AE42" i="8" s="1"/>
  <c r="AF42" i="8" s="1"/>
  <c r="AG42" i="8" s="1"/>
  <c r="AH42" i="8" s="1"/>
  <c r="AI42" i="8" s="1"/>
  <c r="AJ42" i="8" s="1"/>
  <c r="L42" i="8"/>
  <c r="M42" i="8" s="1"/>
  <c r="N42" i="8" s="1"/>
  <c r="O42" i="8" s="1"/>
  <c r="H42" i="8"/>
  <c r="I42" i="8" s="1"/>
  <c r="J42" i="8" s="1"/>
  <c r="K42" i="8" s="1"/>
  <c r="F42" i="8"/>
  <c r="G42" i="8" s="1"/>
  <c r="G41" i="8"/>
  <c r="H41" i="8" s="1"/>
  <c r="I41" i="8" s="1"/>
  <c r="J41" i="8" s="1"/>
  <c r="K41" i="8" s="1"/>
  <c r="L41" i="8" s="1"/>
  <c r="M41" i="8" s="1"/>
  <c r="N41" i="8" s="1"/>
  <c r="O41" i="8" s="1"/>
  <c r="P41" i="8" s="1"/>
  <c r="Q41" i="8" s="1"/>
  <c r="R41" i="8" s="1"/>
  <c r="S41" i="8" s="1"/>
  <c r="T41" i="8" s="1"/>
  <c r="U41" i="8" s="1"/>
  <c r="V41" i="8" s="1"/>
  <c r="F41" i="8"/>
  <c r="F40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F9" i="8" s="1"/>
  <c r="F10" i="8" s="1"/>
  <c r="E37" i="8"/>
  <c r="E20" i="8"/>
  <c r="D20" i="8"/>
  <c r="C20" i="8"/>
  <c r="F15" i="8"/>
  <c r="E15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F12" i="8"/>
  <c r="E10" i="8"/>
  <c r="D10" i="8"/>
  <c r="C10" i="8"/>
  <c r="C22" i="8" s="1"/>
  <c r="D5" i="8" s="1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G6" i="8"/>
  <c r="G15" i="8" s="1"/>
  <c r="H6" i="8" l="1"/>
  <c r="G10" i="8"/>
  <c r="C16" i="2"/>
  <c r="F52" i="8"/>
  <c r="F53" i="8" s="1"/>
  <c r="C76" i="2" s="1"/>
  <c r="H50" i="8"/>
  <c r="E16" i="2" s="1"/>
  <c r="D16" i="2"/>
  <c r="B67" i="2" s="1"/>
  <c r="D22" i="8"/>
  <c r="E5" i="8" s="1"/>
  <c r="E22" i="8" s="1"/>
  <c r="F20" i="8"/>
  <c r="C94" i="2" s="1"/>
  <c r="G12" i="8"/>
  <c r="F44" i="8"/>
  <c r="F13" i="8" s="1"/>
  <c r="G40" i="8"/>
  <c r="H15" i="8" l="1"/>
  <c r="I6" i="8"/>
  <c r="H10" i="8"/>
  <c r="H52" i="8"/>
  <c r="G53" i="8"/>
  <c r="D76" i="2" s="1"/>
  <c r="I50" i="8"/>
  <c r="F16" i="2" s="1"/>
  <c r="F5" i="8"/>
  <c r="B7" i="2"/>
  <c r="G44" i="8"/>
  <c r="G13" i="8" s="1"/>
  <c r="G20" i="8" s="1"/>
  <c r="H40" i="8"/>
  <c r="H12" i="8"/>
  <c r="F22" i="8"/>
  <c r="AK48" i="3"/>
  <c r="I34" i="3" s="1"/>
  <c r="AJ48" i="3"/>
  <c r="I33" i="3" s="1"/>
  <c r="AI48" i="3"/>
  <c r="I32" i="3" s="1"/>
  <c r="AH48" i="3"/>
  <c r="I31" i="3" s="1"/>
  <c r="AG48" i="3"/>
  <c r="I30" i="3" s="1"/>
  <c r="AF48" i="3"/>
  <c r="I29" i="3" s="1"/>
  <c r="AE48" i="3"/>
  <c r="I28" i="3" s="1"/>
  <c r="AK46" i="3"/>
  <c r="G34" i="3" s="1"/>
  <c r="AJ46" i="3"/>
  <c r="G33" i="3" s="1"/>
  <c r="AI46" i="3"/>
  <c r="G32" i="3" s="1"/>
  <c r="AH46" i="3"/>
  <c r="G31" i="3" s="1"/>
  <c r="AG46" i="3"/>
  <c r="G30" i="3" s="1"/>
  <c r="AF46" i="3"/>
  <c r="G29" i="3" s="1"/>
  <c r="AE46" i="3"/>
  <c r="G28" i="3" s="1"/>
  <c r="AK45" i="3"/>
  <c r="F34" i="3" s="1"/>
  <c r="AJ45" i="3"/>
  <c r="F33" i="3" s="1"/>
  <c r="AI45" i="3"/>
  <c r="F32" i="3" s="1"/>
  <c r="AH45" i="3"/>
  <c r="F31" i="3" s="1"/>
  <c r="AG45" i="3"/>
  <c r="F30" i="3" s="1"/>
  <c r="AF45" i="3"/>
  <c r="F29" i="3" s="1"/>
  <c r="AE45" i="3"/>
  <c r="F28" i="3" s="1"/>
  <c r="G45" i="3"/>
  <c r="F4" i="3" s="1"/>
  <c r="H45" i="3"/>
  <c r="F5" i="3" s="1"/>
  <c r="I45" i="3"/>
  <c r="F6" i="3" s="1"/>
  <c r="J45" i="3"/>
  <c r="F7" i="3" s="1"/>
  <c r="K45" i="3"/>
  <c r="F8" i="3" s="1"/>
  <c r="L45" i="3"/>
  <c r="F9" i="3" s="1"/>
  <c r="M45" i="3"/>
  <c r="F10" i="3" s="1"/>
  <c r="N45" i="3"/>
  <c r="F11" i="3" s="1"/>
  <c r="O45" i="3"/>
  <c r="F12" i="3" s="1"/>
  <c r="P45" i="3"/>
  <c r="F13" i="3" s="1"/>
  <c r="Q45" i="3"/>
  <c r="F14" i="3" s="1"/>
  <c r="R45" i="3"/>
  <c r="F15" i="3" s="1"/>
  <c r="S45" i="3"/>
  <c r="F16" i="3" s="1"/>
  <c r="T45" i="3"/>
  <c r="F17" i="3" s="1"/>
  <c r="U45" i="3"/>
  <c r="F18" i="3" s="1"/>
  <c r="V45" i="3"/>
  <c r="F19" i="3" s="1"/>
  <c r="W45" i="3"/>
  <c r="F20" i="3" s="1"/>
  <c r="X45" i="3"/>
  <c r="F21" i="3" s="1"/>
  <c r="Y45" i="3"/>
  <c r="F22" i="3" s="1"/>
  <c r="Z45" i="3"/>
  <c r="F23" i="3" s="1"/>
  <c r="AA45" i="3"/>
  <c r="F24" i="3" s="1"/>
  <c r="AB45" i="3"/>
  <c r="F25" i="3" s="1"/>
  <c r="AC45" i="3"/>
  <c r="F26" i="3" s="1"/>
  <c r="AD45" i="3"/>
  <c r="F27" i="3" s="1"/>
  <c r="G46" i="3"/>
  <c r="G4" i="3" s="1"/>
  <c r="H46" i="3"/>
  <c r="G5" i="3" s="1"/>
  <c r="I46" i="3"/>
  <c r="G6" i="3" s="1"/>
  <c r="J46" i="3"/>
  <c r="G7" i="3" s="1"/>
  <c r="K46" i="3"/>
  <c r="G8" i="3" s="1"/>
  <c r="L46" i="3"/>
  <c r="G9" i="3" s="1"/>
  <c r="M46" i="3"/>
  <c r="G10" i="3" s="1"/>
  <c r="N46" i="3"/>
  <c r="G11" i="3" s="1"/>
  <c r="O46" i="3"/>
  <c r="G12" i="3" s="1"/>
  <c r="P46" i="3"/>
  <c r="G13" i="3" s="1"/>
  <c r="Q46" i="3"/>
  <c r="G14" i="3" s="1"/>
  <c r="R46" i="3"/>
  <c r="G15" i="3" s="1"/>
  <c r="S46" i="3"/>
  <c r="G16" i="3" s="1"/>
  <c r="T46" i="3"/>
  <c r="G17" i="3" s="1"/>
  <c r="U46" i="3"/>
  <c r="G18" i="3" s="1"/>
  <c r="V46" i="3"/>
  <c r="G19" i="3" s="1"/>
  <c r="W46" i="3"/>
  <c r="G20" i="3" s="1"/>
  <c r="X46" i="3"/>
  <c r="G21" i="3" s="1"/>
  <c r="Y46" i="3"/>
  <c r="G22" i="3" s="1"/>
  <c r="Z46" i="3"/>
  <c r="G23" i="3" s="1"/>
  <c r="AA46" i="3"/>
  <c r="G24" i="3" s="1"/>
  <c r="AB46" i="3"/>
  <c r="G25" i="3" s="1"/>
  <c r="AC46" i="3"/>
  <c r="G26" i="3" s="1"/>
  <c r="AD46" i="3"/>
  <c r="G27" i="3" s="1"/>
  <c r="G47" i="3"/>
  <c r="H4" i="3" s="1"/>
  <c r="N4" i="3" s="1"/>
  <c r="G48" i="3"/>
  <c r="I4" i="3" s="1"/>
  <c r="H48" i="3"/>
  <c r="I5" i="3" s="1"/>
  <c r="I48" i="3"/>
  <c r="I6" i="3" s="1"/>
  <c r="J48" i="3"/>
  <c r="I7" i="3" s="1"/>
  <c r="K48" i="3"/>
  <c r="I8" i="3" s="1"/>
  <c r="L48" i="3"/>
  <c r="I9" i="3" s="1"/>
  <c r="M48" i="3"/>
  <c r="I10" i="3" s="1"/>
  <c r="N48" i="3"/>
  <c r="I11" i="3" s="1"/>
  <c r="O48" i="3"/>
  <c r="I12" i="3" s="1"/>
  <c r="P48" i="3"/>
  <c r="I13" i="3" s="1"/>
  <c r="Q48" i="3"/>
  <c r="I14" i="3" s="1"/>
  <c r="R48" i="3"/>
  <c r="I15" i="3" s="1"/>
  <c r="S48" i="3"/>
  <c r="I16" i="3" s="1"/>
  <c r="T48" i="3"/>
  <c r="I17" i="3" s="1"/>
  <c r="U48" i="3"/>
  <c r="I18" i="3" s="1"/>
  <c r="V48" i="3"/>
  <c r="I19" i="3" s="1"/>
  <c r="W48" i="3"/>
  <c r="I20" i="3" s="1"/>
  <c r="X48" i="3"/>
  <c r="I21" i="3" s="1"/>
  <c r="Y48" i="3"/>
  <c r="I22" i="3" s="1"/>
  <c r="Z48" i="3"/>
  <c r="I23" i="3" s="1"/>
  <c r="AA48" i="3"/>
  <c r="I24" i="3" s="1"/>
  <c r="AB48" i="3"/>
  <c r="I25" i="3" s="1"/>
  <c r="AC48" i="3"/>
  <c r="I26" i="3" s="1"/>
  <c r="AD48" i="3"/>
  <c r="I27" i="3" s="1"/>
  <c r="F48" i="3"/>
  <c r="I3" i="3" s="1"/>
  <c r="O3" i="3" s="1"/>
  <c r="F47" i="3"/>
  <c r="H3" i="3" s="1"/>
  <c r="N3" i="3" s="1"/>
  <c r="F46" i="3"/>
  <c r="G3" i="3" s="1"/>
  <c r="M3" i="3" s="1"/>
  <c r="F45" i="3"/>
  <c r="F3" i="3" s="1"/>
  <c r="L3" i="3" s="1"/>
  <c r="B5" i="3"/>
  <c r="B6" i="3" s="1"/>
  <c r="D4" i="3"/>
  <c r="B4" i="3"/>
  <c r="D3" i="3"/>
  <c r="H53" i="8" l="1"/>
  <c r="E76" i="2" s="1"/>
  <c r="I52" i="8"/>
  <c r="I15" i="8"/>
  <c r="I10" i="8"/>
  <c r="J6" i="8"/>
  <c r="D94" i="2"/>
  <c r="J50" i="8"/>
  <c r="G16" i="2" s="1"/>
  <c r="G5" i="8"/>
  <c r="G22" i="8" s="1"/>
  <c r="C7" i="2"/>
  <c r="I12" i="8"/>
  <c r="H44" i="8"/>
  <c r="H13" i="8" s="1"/>
  <c r="H20" i="8" s="1"/>
  <c r="E94" i="2" s="1"/>
  <c r="I40" i="8"/>
  <c r="L4" i="3"/>
  <c r="B7" i="3"/>
  <c r="D6" i="3"/>
  <c r="M4" i="3"/>
  <c r="O4" i="3"/>
  <c r="D5" i="3"/>
  <c r="K50" i="8" l="1"/>
  <c r="H16" i="2" s="1"/>
  <c r="I53" i="8"/>
  <c r="F76" i="2" s="1"/>
  <c r="J15" i="8"/>
  <c r="J10" i="8"/>
  <c r="K6" i="8"/>
  <c r="H5" i="8"/>
  <c r="H22" i="8" s="1"/>
  <c r="D7" i="2"/>
  <c r="J52" i="8"/>
  <c r="I44" i="8"/>
  <c r="I13" i="8" s="1"/>
  <c r="I20" i="8" s="1"/>
  <c r="F94" i="2" s="1"/>
  <c r="J40" i="8"/>
  <c r="J12" i="8"/>
  <c r="M5" i="3"/>
  <c r="L5" i="3"/>
  <c r="O5" i="3"/>
  <c r="B8" i="3"/>
  <c r="D7" i="3"/>
  <c r="O6" i="3"/>
  <c r="M6" i="3"/>
  <c r="L6" i="3"/>
  <c r="L50" i="8" l="1"/>
  <c r="I16" i="2" s="1"/>
  <c r="K52" i="8"/>
  <c r="J53" i="8"/>
  <c r="G76" i="2" s="1"/>
  <c r="K15" i="8"/>
  <c r="K10" i="8"/>
  <c r="L6" i="8"/>
  <c r="I5" i="8"/>
  <c r="I22" i="8" s="1"/>
  <c r="E7" i="2"/>
  <c r="J44" i="8"/>
  <c r="J13" i="8" s="1"/>
  <c r="J20" i="8" s="1"/>
  <c r="G94" i="2" s="1"/>
  <c r="K40" i="8"/>
  <c r="K12" i="8"/>
  <c r="M7" i="3"/>
  <c r="O7" i="3"/>
  <c r="L7" i="3"/>
  <c r="D8" i="3"/>
  <c r="B9" i="3"/>
  <c r="L52" i="8" l="1"/>
  <c r="M50" i="8"/>
  <c r="J16" i="2" s="1"/>
  <c r="K53" i="8"/>
  <c r="H76" i="2" s="1"/>
  <c r="L15" i="8"/>
  <c r="L10" i="8"/>
  <c r="M6" i="8"/>
  <c r="J5" i="8"/>
  <c r="J22" i="8" s="1"/>
  <c r="F7" i="2"/>
  <c r="K44" i="8"/>
  <c r="K13" i="8" s="1"/>
  <c r="K20" i="8" s="1"/>
  <c r="H86" i="2" s="1"/>
  <c r="L12" i="8"/>
  <c r="B10" i="3"/>
  <c r="D9" i="3"/>
  <c r="L8" i="3"/>
  <c r="O8" i="3"/>
  <c r="M8" i="3"/>
  <c r="N50" i="8" l="1"/>
  <c r="K16" i="2" s="1"/>
  <c r="M52" i="8"/>
  <c r="L53" i="8"/>
  <c r="I76" i="2" s="1"/>
  <c r="M10" i="8"/>
  <c r="N6" i="8"/>
  <c r="M15" i="8"/>
  <c r="H94" i="2"/>
  <c r="K5" i="8"/>
  <c r="K22" i="8" s="1"/>
  <c r="G7" i="2"/>
  <c r="L44" i="8"/>
  <c r="L13" i="8" s="1"/>
  <c r="L20" i="8" s="1"/>
  <c r="I86" i="2" s="1"/>
  <c r="I94" i="2" s="1"/>
  <c r="M12" i="8"/>
  <c r="B11" i="3"/>
  <c r="D10" i="3"/>
  <c r="O9" i="3"/>
  <c r="M9" i="3"/>
  <c r="L9" i="3"/>
  <c r="O50" i="8" l="1"/>
  <c r="L16" i="2" s="1"/>
  <c r="N52" i="8"/>
  <c r="M53" i="8"/>
  <c r="J76" i="2" s="1"/>
  <c r="N10" i="8"/>
  <c r="O6" i="8"/>
  <c r="N15" i="8"/>
  <c r="L5" i="8"/>
  <c r="L22" i="8" s="1"/>
  <c r="H7" i="2"/>
  <c r="N12" i="8"/>
  <c r="M44" i="8"/>
  <c r="M13" i="8" s="1"/>
  <c r="M20" i="8" s="1"/>
  <c r="J86" i="2" s="1"/>
  <c r="J94" i="2" s="1"/>
  <c r="O10" i="3"/>
  <c r="M10" i="3"/>
  <c r="L10" i="3"/>
  <c r="B12" i="3"/>
  <c r="D11" i="3"/>
  <c r="P50" i="8" l="1"/>
  <c r="M16" i="2" s="1"/>
  <c r="O52" i="8"/>
  <c r="N53" i="8"/>
  <c r="K76" i="2" s="1"/>
  <c r="O10" i="8"/>
  <c r="P6" i="8"/>
  <c r="O15" i="8"/>
  <c r="M5" i="8"/>
  <c r="M22" i="8" s="1"/>
  <c r="I7" i="2"/>
  <c r="N44" i="8"/>
  <c r="N13" i="8" s="1"/>
  <c r="N20" i="8"/>
  <c r="K86" i="2" s="1"/>
  <c r="K94" i="2" s="1"/>
  <c r="O12" i="8"/>
  <c r="B13" i="3"/>
  <c r="D12" i="3"/>
  <c r="M11" i="3"/>
  <c r="L11" i="3"/>
  <c r="O11" i="3"/>
  <c r="P52" i="8" l="1"/>
  <c r="Q50" i="8"/>
  <c r="N16" i="2" s="1"/>
  <c r="C67" i="2" s="1"/>
  <c r="O53" i="8"/>
  <c r="L76" i="2" s="1"/>
  <c r="P15" i="8"/>
  <c r="Q6" i="8"/>
  <c r="P10" i="8"/>
  <c r="N5" i="8"/>
  <c r="N22" i="8" s="1"/>
  <c r="J7" i="2"/>
  <c r="O44" i="8"/>
  <c r="O13" i="8" s="1"/>
  <c r="O20" i="8" s="1"/>
  <c r="L86" i="2" s="1"/>
  <c r="L94" i="2" s="1"/>
  <c r="Q52" i="8"/>
  <c r="P12" i="8"/>
  <c r="L12" i="3"/>
  <c r="O12" i="3"/>
  <c r="M12" i="3"/>
  <c r="B14" i="3"/>
  <c r="D13" i="3"/>
  <c r="R50" i="8" l="1"/>
  <c r="O16" i="2" s="1"/>
  <c r="P53" i="8"/>
  <c r="M76" i="2" s="1"/>
  <c r="Q15" i="8"/>
  <c r="Q10" i="8"/>
  <c r="R6" i="8"/>
  <c r="O5" i="8"/>
  <c r="O22" i="8" s="1"/>
  <c r="K7" i="2"/>
  <c r="P44" i="8"/>
  <c r="P13" i="8" s="1"/>
  <c r="P20" i="8" s="1"/>
  <c r="M86" i="2" s="1"/>
  <c r="M94" i="2" s="1"/>
  <c r="Q12" i="8"/>
  <c r="B15" i="3"/>
  <c r="D14" i="3"/>
  <c r="O13" i="3"/>
  <c r="M13" i="3"/>
  <c r="L13" i="3"/>
  <c r="R52" i="8" l="1"/>
  <c r="S50" i="8"/>
  <c r="P16" i="2" s="1"/>
  <c r="Q53" i="8"/>
  <c r="N76" i="2" s="1"/>
  <c r="R10" i="8"/>
  <c r="S6" i="8"/>
  <c r="R15" i="8"/>
  <c r="P5" i="8"/>
  <c r="P22" i="8" s="1"/>
  <c r="L7" i="2"/>
  <c r="Q44" i="8"/>
  <c r="Q13" i="8" s="1"/>
  <c r="Q20" i="8" s="1"/>
  <c r="N86" i="2" s="1"/>
  <c r="N94" i="2" s="1"/>
  <c r="S52" i="8"/>
  <c r="T50" i="8"/>
  <c r="Q16" i="2" s="1"/>
  <c r="R12" i="8"/>
  <c r="O14" i="3"/>
  <c r="M14" i="3"/>
  <c r="L14" i="3"/>
  <c r="B16" i="3"/>
  <c r="D15" i="3"/>
  <c r="R53" i="8" l="1"/>
  <c r="O76" i="2" s="1"/>
  <c r="S15" i="8"/>
  <c r="S10" i="8"/>
  <c r="T6" i="8"/>
  <c r="Q5" i="8"/>
  <c r="Q22" i="8" s="1"/>
  <c r="M7" i="2"/>
  <c r="R44" i="8"/>
  <c r="R13" i="8" s="1"/>
  <c r="R20" i="8" s="1"/>
  <c r="O86" i="2" s="1"/>
  <c r="O94" i="2" s="1"/>
  <c r="S12" i="8"/>
  <c r="U50" i="8"/>
  <c r="R16" i="2" s="1"/>
  <c r="T52" i="8"/>
  <c r="M15" i="3"/>
  <c r="L15" i="3"/>
  <c r="O15" i="3"/>
  <c r="B17" i="3"/>
  <c r="D16" i="3"/>
  <c r="S53" i="8" l="1"/>
  <c r="P76" i="2" s="1"/>
  <c r="U6" i="8"/>
  <c r="T15" i="8"/>
  <c r="T10" i="8"/>
  <c r="R5" i="8"/>
  <c r="R22" i="8" s="1"/>
  <c r="N7" i="2"/>
  <c r="S44" i="8"/>
  <c r="S13" i="8" s="1"/>
  <c r="S20" i="8" s="1"/>
  <c r="P86" i="2" s="1"/>
  <c r="P94" i="2" s="1"/>
  <c r="U52" i="8"/>
  <c r="V50" i="8"/>
  <c r="S16" i="2" s="1"/>
  <c r="T12" i="8"/>
  <c r="B18" i="3"/>
  <c r="D17" i="3"/>
  <c r="L16" i="3"/>
  <c r="O16" i="3"/>
  <c r="M16" i="3"/>
  <c r="T53" i="8" l="1"/>
  <c r="Q76" i="2" s="1"/>
  <c r="U10" i="8"/>
  <c r="V6" i="8"/>
  <c r="U15" i="8"/>
  <c r="S5" i="8"/>
  <c r="S22" i="8" s="1"/>
  <c r="O7" i="2"/>
  <c r="U12" i="8"/>
  <c r="T44" i="8"/>
  <c r="T13" i="8" s="1"/>
  <c r="T20" i="8" s="1"/>
  <c r="Q86" i="2" s="1"/>
  <c r="Q94" i="2" s="1"/>
  <c r="W50" i="8"/>
  <c r="T16" i="2" s="1"/>
  <c r="V52" i="8"/>
  <c r="O17" i="3"/>
  <c r="M17" i="3"/>
  <c r="L17" i="3"/>
  <c r="B19" i="3"/>
  <c r="D18" i="3"/>
  <c r="U53" i="8" l="1"/>
  <c r="R76" i="2" s="1"/>
  <c r="W6" i="8"/>
  <c r="V15" i="8"/>
  <c r="V10" i="8"/>
  <c r="T5" i="8"/>
  <c r="T22" i="8" s="1"/>
  <c r="P7" i="2"/>
  <c r="V12" i="8"/>
  <c r="W52" i="8"/>
  <c r="X50" i="8"/>
  <c r="U16" i="2" s="1"/>
  <c r="U44" i="8"/>
  <c r="U13" i="8" s="1"/>
  <c r="U20" i="8" s="1"/>
  <c r="R86" i="2" s="1"/>
  <c r="R94" i="2" s="1"/>
  <c r="O18" i="3"/>
  <c r="M18" i="3"/>
  <c r="L18" i="3"/>
  <c r="B20" i="3"/>
  <c r="D19" i="3"/>
  <c r="V53" i="8" l="1"/>
  <c r="S76" i="2" s="1"/>
  <c r="W15" i="8"/>
  <c r="W10" i="8"/>
  <c r="X6" i="8"/>
  <c r="U5" i="8"/>
  <c r="U22" i="8" s="1"/>
  <c r="Q7" i="2"/>
  <c r="V44" i="8"/>
  <c r="V13" i="8" s="1"/>
  <c r="V20" i="8" s="1"/>
  <c r="S86" i="2" s="1"/>
  <c r="S94" i="2" s="1"/>
  <c r="W12" i="8"/>
  <c r="Y50" i="8"/>
  <c r="V16" i="2" s="1"/>
  <c r="X52" i="8"/>
  <c r="M19" i="3"/>
  <c r="L19" i="3"/>
  <c r="O19" i="3"/>
  <c r="B21" i="3"/>
  <c r="D20" i="3"/>
  <c r="W53" i="8" l="1"/>
  <c r="T76" i="2" s="1"/>
  <c r="Y6" i="8"/>
  <c r="X15" i="8"/>
  <c r="X10" i="8"/>
  <c r="V5" i="8"/>
  <c r="V22" i="8" s="1"/>
  <c r="R7" i="2"/>
  <c r="W44" i="8"/>
  <c r="W13" i="8" s="1"/>
  <c r="W20" i="8" s="1"/>
  <c r="T86" i="2" s="1"/>
  <c r="T94" i="2" s="1"/>
  <c r="Y52" i="8"/>
  <c r="Z50" i="8"/>
  <c r="W16" i="2" s="1"/>
  <c r="X12" i="8"/>
  <c r="B22" i="3"/>
  <c r="D21" i="3"/>
  <c r="L20" i="3"/>
  <c r="O20" i="3"/>
  <c r="M20" i="3"/>
  <c r="X53" i="8" l="1"/>
  <c r="U76" i="2" s="1"/>
  <c r="Y15" i="8"/>
  <c r="Z6" i="8"/>
  <c r="Y10" i="8"/>
  <c r="W5" i="8"/>
  <c r="W22" i="8" s="1"/>
  <c r="S7" i="2"/>
  <c r="AA50" i="8"/>
  <c r="X16" i="2" s="1"/>
  <c r="D67" i="2" s="1"/>
  <c r="Z52" i="8"/>
  <c r="Y12" i="8"/>
  <c r="X44" i="8"/>
  <c r="X13" i="8" s="1"/>
  <c r="X20" i="8" s="1"/>
  <c r="U86" i="2" s="1"/>
  <c r="U94" i="2" s="1"/>
  <c r="B23" i="3"/>
  <c r="D22" i="3"/>
  <c r="O21" i="3"/>
  <c r="M21" i="3"/>
  <c r="L21" i="3"/>
  <c r="Y53" i="8" l="1"/>
  <c r="V76" i="2" s="1"/>
  <c r="AA6" i="8"/>
  <c r="Z15" i="8"/>
  <c r="Z10" i="8"/>
  <c r="X5" i="8"/>
  <c r="X22" i="8" s="1"/>
  <c r="T7" i="2"/>
  <c r="AA52" i="8"/>
  <c r="AB50" i="8"/>
  <c r="Y16" i="2" s="1"/>
  <c r="Y44" i="8"/>
  <c r="Y13" i="8" s="1"/>
  <c r="Y20" i="8" s="1"/>
  <c r="V86" i="2" s="1"/>
  <c r="V94" i="2" s="1"/>
  <c r="Z12" i="8"/>
  <c r="O22" i="3"/>
  <c r="M22" i="3"/>
  <c r="L22" i="3"/>
  <c r="B24" i="3"/>
  <c r="D23" i="3"/>
  <c r="Z53" i="8" l="1"/>
  <c r="W76" i="2" s="1"/>
  <c r="AA15" i="8"/>
  <c r="AA10" i="8"/>
  <c r="AB6" i="8"/>
  <c r="Y5" i="8"/>
  <c r="Y22" i="8" s="1"/>
  <c r="U7" i="2"/>
  <c r="AA12" i="8"/>
  <c r="AC50" i="8"/>
  <c r="Z16" i="2" s="1"/>
  <c r="AB52" i="8"/>
  <c r="Z44" i="8"/>
  <c r="Z13" i="8" s="1"/>
  <c r="Z20" i="8" s="1"/>
  <c r="W86" i="2" s="1"/>
  <c r="W94" i="2" s="1"/>
  <c r="M23" i="3"/>
  <c r="L23" i="3"/>
  <c r="O23" i="3"/>
  <c r="B25" i="3"/>
  <c r="D24" i="3"/>
  <c r="AA53" i="8" l="1"/>
  <c r="X76" i="2" s="1"/>
  <c r="AB15" i="8"/>
  <c r="AB10" i="8"/>
  <c r="AC6" i="8"/>
  <c r="Z5" i="8"/>
  <c r="Z22" i="8" s="1"/>
  <c r="V7" i="2"/>
  <c r="AA44" i="8"/>
  <c r="AA13" i="8" s="1"/>
  <c r="AA20" i="8" s="1"/>
  <c r="X86" i="2" s="1"/>
  <c r="X94" i="2" s="1"/>
  <c r="AC52" i="8"/>
  <c r="AD50" i="8"/>
  <c r="AA16" i="2" s="1"/>
  <c r="AB12" i="8"/>
  <c r="L24" i="3"/>
  <c r="O24" i="3"/>
  <c r="M24" i="3"/>
  <c r="B26" i="3"/>
  <c r="D25" i="3"/>
  <c r="AC53" i="8" l="1"/>
  <c r="Z76" i="2" s="1"/>
  <c r="AB53" i="8"/>
  <c r="Y76" i="2" s="1"/>
  <c r="AD6" i="8"/>
  <c r="AC15" i="8"/>
  <c r="AC10" i="8"/>
  <c r="AA5" i="8"/>
  <c r="AA22" i="8" s="1"/>
  <c r="W7" i="2"/>
  <c r="AE50" i="8"/>
  <c r="AB16" i="2" s="1"/>
  <c r="AD52" i="8"/>
  <c r="AD53" i="8" s="1"/>
  <c r="AA76" i="2" s="1"/>
  <c r="AC12" i="8"/>
  <c r="AB44" i="8"/>
  <c r="AB13" i="8" s="1"/>
  <c r="AB20" i="8" s="1"/>
  <c r="Y86" i="2" s="1"/>
  <c r="Y94" i="2" s="1"/>
  <c r="O25" i="3"/>
  <c r="M25" i="3"/>
  <c r="L25" i="3"/>
  <c r="B27" i="3"/>
  <c r="D26" i="3"/>
  <c r="AD15" i="8" l="1"/>
  <c r="AD10" i="8"/>
  <c r="AE6" i="8"/>
  <c r="AB5" i="8"/>
  <c r="AB22" i="8" s="1"/>
  <c r="X7" i="2"/>
  <c r="AC44" i="8"/>
  <c r="AC13" i="8" s="1"/>
  <c r="AC20" i="8" s="1"/>
  <c r="Z86" i="2" s="1"/>
  <c r="Z94" i="2" s="1"/>
  <c r="AE52" i="8"/>
  <c r="AE53" i="8" s="1"/>
  <c r="AB76" i="2" s="1"/>
  <c r="AF50" i="8"/>
  <c r="AC16" i="2" s="1"/>
  <c r="AD12" i="8"/>
  <c r="O26" i="3"/>
  <c r="M26" i="3"/>
  <c r="L26" i="3"/>
  <c r="B28" i="3"/>
  <c r="D27" i="3"/>
  <c r="AE15" i="8" l="1"/>
  <c r="AE10" i="8"/>
  <c r="AF6" i="8"/>
  <c r="AC5" i="8"/>
  <c r="AC22" i="8" s="1"/>
  <c r="Y7" i="2"/>
  <c r="AE12" i="8"/>
  <c r="AD44" i="8"/>
  <c r="AD13" i="8" s="1"/>
  <c r="AD20" i="8" s="1"/>
  <c r="AA86" i="2" s="1"/>
  <c r="AA94" i="2" s="1"/>
  <c r="AG50" i="8"/>
  <c r="AD16" i="2" s="1"/>
  <c r="AF52" i="8"/>
  <c r="AF53" i="8" s="1"/>
  <c r="AC76" i="2" s="1"/>
  <c r="M27" i="3"/>
  <c r="L27" i="3"/>
  <c r="O27" i="3"/>
  <c r="B29" i="3"/>
  <c r="D28" i="3"/>
  <c r="AF15" i="8" l="1"/>
  <c r="AG6" i="8"/>
  <c r="AF10" i="8"/>
  <c r="AD5" i="8"/>
  <c r="AD22" i="8" s="1"/>
  <c r="Z7" i="2"/>
  <c r="AE44" i="8"/>
  <c r="AE13" i="8" s="1"/>
  <c r="AE20" i="8" s="1"/>
  <c r="AB86" i="2" s="1"/>
  <c r="AB94" i="2" s="1"/>
  <c r="AF12" i="8"/>
  <c r="AG52" i="8"/>
  <c r="AG53" i="8" s="1"/>
  <c r="AD76" i="2" s="1"/>
  <c r="AH50" i="8"/>
  <c r="AE16" i="2" s="1"/>
  <c r="L28" i="3"/>
  <c r="O28" i="3"/>
  <c r="M28" i="3"/>
  <c r="B30" i="3"/>
  <c r="D29" i="3"/>
  <c r="AG10" i="8" l="1"/>
  <c r="AH6" i="8"/>
  <c r="AG15" i="8"/>
  <c r="AE5" i="8"/>
  <c r="AE22" i="8" s="1"/>
  <c r="AA7" i="2"/>
  <c r="AI50" i="8"/>
  <c r="AF16" i="2" s="1"/>
  <c r="AH52" i="8"/>
  <c r="AH53" i="8" s="1"/>
  <c r="AE76" i="2" s="1"/>
  <c r="AG12" i="8"/>
  <c r="AF44" i="8"/>
  <c r="AF13" i="8" s="1"/>
  <c r="AF20" i="8" s="1"/>
  <c r="AC86" i="2" s="1"/>
  <c r="AC94" i="2" s="1"/>
  <c r="O29" i="3"/>
  <c r="M29" i="3"/>
  <c r="L29" i="3"/>
  <c r="B31" i="3"/>
  <c r="D30" i="3"/>
  <c r="AH15" i="8" l="1"/>
  <c r="AH10" i="8"/>
  <c r="AI6" i="8"/>
  <c r="AF5" i="8"/>
  <c r="AF22" i="8" s="1"/>
  <c r="AB7" i="2"/>
  <c r="AH12" i="8"/>
  <c r="AG20" i="8"/>
  <c r="AD86" i="2" s="1"/>
  <c r="AD94" i="2" s="1"/>
  <c r="AI52" i="8"/>
  <c r="AI53" i="8" s="1"/>
  <c r="AF76" i="2" s="1"/>
  <c r="AJ50" i="8"/>
  <c r="AG44" i="8"/>
  <c r="AG13" i="8" s="1"/>
  <c r="O30" i="3"/>
  <c r="M30" i="3"/>
  <c r="L30" i="3"/>
  <c r="B32" i="3"/>
  <c r="D31" i="3"/>
  <c r="AI15" i="8" l="1"/>
  <c r="AI10" i="8"/>
  <c r="AJ6" i="8"/>
  <c r="AJ52" i="8"/>
  <c r="AJ53" i="8" s="1"/>
  <c r="AG76" i="2" s="1"/>
  <c r="AG16" i="2"/>
  <c r="E67" i="2" s="1"/>
  <c r="AG5" i="8"/>
  <c r="AG22" i="8" s="1"/>
  <c r="AC7" i="2"/>
  <c r="AH44" i="8"/>
  <c r="AH13" i="8" s="1"/>
  <c r="AH20" i="8" s="1"/>
  <c r="AE86" i="2" s="1"/>
  <c r="AE94" i="2" s="1"/>
  <c r="AI12" i="8"/>
  <c r="M31" i="3"/>
  <c r="L31" i="3"/>
  <c r="O31" i="3"/>
  <c r="B33" i="3"/>
  <c r="D32" i="3"/>
  <c r="AJ15" i="8" l="1"/>
  <c r="AJ10" i="8"/>
  <c r="AH5" i="8"/>
  <c r="AH22" i="8" s="1"/>
  <c r="AD7" i="2"/>
  <c r="AJ12" i="8"/>
  <c r="AI44" i="8"/>
  <c r="AI13" i="8" s="1"/>
  <c r="AI20" i="8" s="1"/>
  <c r="AF86" i="2" s="1"/>
  <c r="AF94" i="2" s="1"/>
  <c r="AJ44" i="8"/>
  <c r="AJ13" i="8" s="1"/>
  <c r="B34" i="3"/>
  <c r="D34" i="3" s="1"/>
  <c r="D33" i="3"/>
  <c r="L32" i="3"/>
  <c r="O32" i="3"/>
  <c r="M32" i="3"/>
  <c r="AJ20" i="8" l="1"/>
  <c r="AG86" i="2" s="1"/>
  <c r="AI5" i="8"/>
  <c r="AI22" i="8" s="1"/>
  <c r="AE7" i="2"/>
  <c r="O33" i="3"/>
  <c r="M33" i="3"/>
  <c r="L33" i="3"/>
  <c r="O34" i="3"/>
  <c r="M34" i="3"/>
  <c r="L34" i="3"/>
  <c r="AG94" i="2" l="1"/>
  <c r="AH94" i="2" s="1"/>
  <c r="AH86" i="2"/>
  <c r="AI86" i="2" s="1"/>
  <c r="AJ5" i="8"/>
  <c r="AJ22" i="8" s="1"/>
  <c r="AG7" i="2" s="1"/>
  <c r="AF7" i="2"/>
  <c r="F93" i="2"/>
  <c r="E93" i="2"/>
  <c r="D93" i="2"/>
  <c r="H13" i="6" l="1"/>
  <c r="G14" i="6"/>
  <c r="C82" i="2"/>
  <c r="D82" i="2"/>
  <c r="D90" i="2" s="1"/>
  <c r="E82" i="2"/>
  <c r="E90" i="2" s="1"/>
  <c r="F82" i="2"/>
  <c r="F90" i="2" s="1"/>
  <c r="G82" i="2"/>
  <c r="G90" i="2" s="1"/>
  <c r="H82" i="2"/>
  <c r="H90" i="2" s="1"/>
  <c r="I82" i="2"/>
  <c r="I90" i="2" s="1"/>
  <c r="J82" i="2"/>
  <c r="J90" i="2" s="1"/>
  <c r="K82" i="2"/>
  <c r="K90" i="2" s="1"/>
  <c r="L82" i="2"/>
  <c r="L90" i="2" s="1"/>
  <c r="M82" i="2"/>
  <c r="M90" i="2" s="1"/>
  <c r="N82" i="2"/>
  <c r="N90" i="2" s="1"/>
  <c r="O82" i="2"/>
  <c r="O90" i="2" s="1"/>
  <c r="P82" i="2"/>
  <c r="P90" i="2" s="1"/>
  <c r="Q82" i="2"/>
  <c r="Q90" i="2" s="1"/>
  <c r="R82" i="2"/>
  <c r="R90" i="2" s="1"/>
  <c r="S82" i="2"/>
  <c r="S90" i="2" s="1"/>
  <c r="T82" i="2"/>
  <c r="T90" i="2" s="1"/>
  <c r="U82" i="2"/>
  <c r="U90" i="2" s="1"/>
  <c r="V82" i="2"/>
  <c r="V90" i="2" s="1"/>
  <c r="W82" i="2"/>
  <c r="W90" i="2" s="1"/>
  <c r="X82" i="2"/>
  <c r="X90" i="2" s="1"/>
  <c r="Y82" i="2"/>
  <c r="Y90" i="2" s="1"/>
  <c r="Z82" i="2"/>
  <c r="Z90" i="2" s="1"/>
  <c r="AA82" i="2"/>
  <c r="AA90" i="2" s="1"/>
  <c r="AB82" i="2"/>
  <c r="AB90" i="2" s="1"/>
  <c r="AC82" i="2"/>
  <c r="AC90" i="2" s="1"/>
  <c r="AD82" i="2"/>
  <c r="AD90" i="2" s="1"/>
  <c r="AE82" i="2"/>
  <c r="AE90" i="2" s="1"/>
  <c r="AF82" i="2"/>
  <c r="AF90" i="2" s="1"/>
  <c r="AG82" i="2"/>
  <c r="AG90" i="2" s="1"/>
  <c r="C85" i="2"/>
  <c r="C93" i="2" s="1"/>
  <c r="G85" i="2"/>
  <c r="G93" i="2" s="1"/>
  <c r="H85" i="2"/>
  <c r="H93" i="2" s="1"/>
  <c r="I85" i="2"/>
  <c r="I93" i="2" s="1"/>
  <c r="J85" i="2"/>
  <c r="J93" i="2" s="1"/>
  <c r="K85" i="2"/>
  <c r="K93" i="2" s="1"/>
  <c r="L85" i="2"/>
  <c r="L93" i="2" s="1"/>
  <c r="M85" i="2"/>
  <c r="M93" i="2" s="1"/>
  <c r="N85" i="2"/>
  <c r="N93" i="2" s="1"/>
  <c r="O85" i="2"/>
  <c r="O93" i="2" s="1"/>
  <c r="P85" i="2"/>
  <c r="P93" i="2" s="1"/>
  <c r="Q85" i="2"/>
  <c r="Q93" i="2" s="1"/>
  <c r="R85" i="2"/>
  <c r="R93" i="2" s="1"/>
  <c r="S85" i="2"/>
  <c r="S93" i="2" s="1"/>
  <c r="T85" i="2"/>
  <c r="T93" i="2" s="1"/>
  <c r="U85" i="2"/>
  <c r="U93" i="2" s="1"/>
  <c r="V85" i="2"/>
  <c r="V93" i="2" s="1"/>
  <c r="W85" i="2"/>
  <c r="W93" i="2" s="1"/>
  <c r="X85" i="2"/>
  <c r="X93" i="2" s="1"/>
  <c r="Y85" i="2"/>
  <c r="Y93" i="2" s="1"/>
  <c r="Z85" i="2"/>
  <c r="Z93" i="2" s="1"/>
  <c r="AA85" i="2"/>
  <c r="AA93" i="2" s="1"/>
  <c r="AB85" i="2"/>
  <c r="AB93" i="2" s="1"/>
  <c r="AC85" i="2"/>
  <c r="AC93" i="2" s="1"/>
  <c r="AD85" i="2"/>
  <c r="AD93" i="2" s="1"/>
  <c r="AE85" i="2"/>
  <c r="AE93" i="2" s="1"/>
  <c r="AF85" i="2"/>
  <c r="AF93" i="2" s="1"/>
  <c r="AG85" i="2"/>
  <c r="AG93" i="2" s="1"/>
  <c r="B85" i="2"/>
  <c r="B93" i="2" s="1"/>
  <c r="B84" i="2"/>
  <c r="B83" i="2"/>
  <c r="B82" i="2"/>
  <c r="B90" i="2" s="1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B75" i="2"/>
  <c r="B73" i="2"/>
  <c r="B72" i="2"/>
  <c r="F52" i="5"/>
  <c r="E52" i="5"/>
  <c r="E53" i="5" s="1"/>
  <c r="F53" i="5" s="1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E53" i="6" s="1"/>
  <c r="F53" i="6" s="1"/>
  <c r="G53" i="6" s="1"/>
  <c r="H53" i="6" s="1"/>
  <c r="I53" i="6" s="1"/>
  <c r="J53" i="6" s="1"/>
  <c r="K53" i="6" s="1"/>
  <c r="L53" i="6" s="1"/>
  <c r="M53" i="6" s="1"/>
  <c r="N53" i="6" s="1"/>
  <c r="O53" i="6" s="1"/>
  <c r="P53" i="6" s="1"/>
  <c r="Q53" i="6" s="1"/>
  <c r="R53" i="6" s="1"/>
  <c r="S53" i="6" s="1"/>
  <c r="T53" i="6" s="1"/>
  <c r="U53" i="6" s="1"/>
  <c r="V53" i="6" s="1"/>
  <c r="W53" i="6" s="1"/>
  <c r="X53" i="6" s="1"/>
  <c r="Y53" i="6" s="1"/>
  <c r="Z53" i="6" s="1"/>
  <c r="AA53" i="6" s="1"/>
  <c r="AB53" i="6" s="1"/>
  <c r="AC53" i="6" s="1"/>
  <c r="AD53" i="6" s="1"/>
  <c r="AE53" i="6" s="1"/>
  <c r="AF53" i="6" s="1"/>
  <c r="AG53" i="6" s="1"/>
  <c r="AH53" i="6" s="1"/>
  <c r="AI53" i="6" s="1"/>
  <c r="AJ53" i="6" s="1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E53" i="4" s="1"/>
  <c r="F53" i="4" s="1"/>
  <c r="G53" i="4" s="1"/>
  <c r="H53" i="4" s="1"/>
  <c r="I53" i="4" s="1"/>
  <c r="J53" i="4" s="1"/>
  <c r="K53" i="4" s="1"/>
  <c r="L53" i="4" s="1"/>
  <c r="M53" i="4" s="1"/>
  <c r="N53" i="4" s="1"/>
  <c r="O53" i="4" s="1"/>
  <c r="P53" i="4" s="1"/>
  <c r="Q53" i="4" s="1"/>
  <c r="R53" i="4" s="1"/>
  <c r="S53" i="4" s="1"/>
  <c r="T53" i="4" s="1"/>
  <c r="U53" i="4" s="1"/>
  <c r="V53" i="4" s="1"/>
  <c r="W53" i="4" s="1"/>
  <c r="X53" i="4" s="1"/>
  <c r="Y53" i="4" s="1"/>
  <c r="Z53" i="4" s="1"/>
  <c r="AA53" i="4" s="1"/>
  <c r="AB53" i="4" s="1"/>
  <c r="AC53" i="4" s="1"/>
  <c r="AD53" i="4" s="1"/>
  <c r="AE53" i="4" s="1"/>
  <c r="AF53" i="4" s="1"/>
  <c r="AG53" i="4" s="1"/>
  <c r="AH53" i="4" s="1"/>
  <c r="AI53" i="4" s="1"/>
  <c r="AJ53" i="4" s="1"/>
  <c r="G53" i="7"/>
  <c r="H53" i="7" s="1"/>
  <c r="I53" i="7" s="1"/>
  <c r="J53" i="7" s="1"/>
  <c r="K53" i="7" s="1"/>
  <c r="L53" i="7" s="1"/>
  <c r="M53" i="7" s="1"/>
  <c r="N53" i="7" s="1"/>
  <c r="O53" i="7" s="1"/>
  <c r="P53" i="7" s="1"/>
  <c r="Q53" i="7" s="1"/>
  <c r="R53" i="7" s="1"/>
  <c r="S53" i="7" s="1"/>
  <c r="T53" i="7" s="1"/>
  <c r="U53" i="7" s="1"/>
  <c r="V53" i="7" s="1"/>
  <c r="W53" i="7" s="1"/>
  <c r="X53" i="7" s="1"/>
  <c r="Y53" i="7" s="1"/>
  <c r="Z53" i="7" s="1"/>
  <c r="AA53" i="7" s="1"/>
  <c r="AB53" i="7" s="1"/>
  <c r="AC53" i="7" s="1"/>
  <c r="AD53" i="7" s="1"/>
  <c r="AE53" i="7" s="1"/>
  <c r="AF53" i="7" s="1"/>
  <c r="AG53" i="7" s="1"/>
  <c r="AH53" i="7" s="1"/>
  <c r="AI53" i="7" s="1"/>
  <c r="AJ53" i="7" s="1"/>
  <c r="F53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3" i="7"/>
  <c r="E52" i="7"/>
  <c r="B74" i="2" l="1"/>
  <c r="C74" i="2"/>
  <c r="B91" i="2"/>
  <c r="AH82" i="2"/>
  <c r="C90" i="2"/>
  <c r="AH90" i="2" s="1"/>
  <c r="B92" i="2"/>
  <c r="AH93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B24" i="2"/>
  <c r="B23" i="2"/>
  <c r="B22" i="2"/>
  <c r="B21" i="2"/>
  <c r="C13" i="2"/>
  <c r="D13" i="2"/>
  <c r="B64" i="2" s="1"/>
  <c r="E13" i="2"/>
  <c r="F13" i="2"/>
  <c r="C14" i="2"/>
  <c r="C15" i="2"/>
  <c r="D15" i="2"/>
  <c r="B66" i="2" s="1"/>
  <c r="E15" i="2"/>
  <c r="B15" i="2"/>
  <c r="B14" i="2"/>
  <c r="B13" i="2"/>
  <c r="B12" i="2"/>
  <c r="B4" i="2"/>
  <c r="S41" i="7"/>
  <c r="T41" i="7" s="1"/>
  <c r="U41" i="7" s="1"/>
  <c r="V41" i="7" s="1"/>
  <c r="W41" i="7" s="1"/>
  <c r="X41" i="7" s="1"/>
  <c r="Y41" i="7" s="1"/>
  <c r="Z41" i="7" s="1"/>
  <c r="AA41" i="7" s="1"/>
  <c r="AB41" i="7" s="1"/>
  <c r="AC41" i="7" s="1"/>
  <c r="AD41" i="7" s="1"/>
  <c r="AE41" i="7" s="1"/>
  <c r="AF41" i="7" s="1"/>
  <c r="AG41" i="7" s="1"/>
  <c r="AH41" i="7" s="1"/>
  <c r="AI41" i="7" s="1"/>
  <c r="AJ41" i="7" s="1"/>
  <c r="R41" i="7"/>
  <c r="M40" i="7"/>
  <c r="N40" i="7" s="1"/>
  <c r="O40" i="7" s="1"/>
  <c r="P40" i="7" s="1"/>
  <c r="Q40" i="7" s="1"/>
  <c r="R40" i="7" s="1"/>
  <c r="S40" i="7" s="1"/>
  <c r="T40" i="7" s="1"/>
  <c r="U40" i="7" s="1"/>
  <c r="V40" i="7" s="1"/>
  <c r="W40" i="7" s="1"/>
  <c r="X40" i="7" s="1"/>
  <c r="Y40" i="7" s="1"/>
  <c r="Z40" i="7" s="1"/>
  <c r="AA40" i="7" s="1"/>
  <c r="AB40" i="7" s="1"/>
  <c r="AC40" i="7" s="1"/>
  <c r="AD40" i="7" s="1"/>
  <c r="AE40" i="7" s="1"/>
  <c r="AF40" i="7" s="1"/>
  <c r="AG40" i="7" s="1"/>
  <c r="AH40" i="7" s="1"/>
  <c r="AI40" i="7" s="1"/>
  <c r="AJ40" i="7" s="1"/>
  <c r="F50" i="7"/>
  <c r="G50" i="7" s="1"/>
  <c r="H50" i="7" s="1"/>
  <c r="I50" i="7" s="1"/>
  <c r="J50" i="7" s="1"/>
  <c r="K50" i="7" s="1"/>
  <c r="L50" i="7" s="1"/>
  <c r="M50" i="7" s="1"/>
  <c r="N50" i="7" s="1"/>
  <c r="O50" i="7" s="1"/>
  <c r="P50" i="7" s="1"/>
  <c r="Q50" i="7" s="1"/>
  <c r="R50" i="7" s="1"/>
  <c r="S50" i="7" s="1"/>
  <c r="T50" i="7" s="1"/>
  <c r="U50" i="7" s="1"/>
  <c r="V50" i="7" s="1"/>
  <c r="W50" i="7" s="1"/>
  <c r="X50" i="7" s="1"/>
  <c r="Y50" i="7" s="1"/>
  <c r="Z50" i="7" s="1"/>
  <c r="AA50" i="7" s="1"/>
  <c r="AB50" i="7" s="1"/>
  <c r="AC50" i="7" s="1"/>
  <c r="AD50" i="7" s="1"/>
  <c r="AE50" i="7" s="1"/>
  <c r="AF50" i="7" s="1"/>
  <c r="AG50" i="7" s="1"/>
  <c r="AH50" i="7" s="1"/>
  <c r="AI50" i="7" s="1"/>
  <c r="AJ50" i="7" s="1"/>
  <c r="AG12" i="2" s="1"/>
  <c r="E63" i="2" s="1"/>
  <c r="E44" i="7"/>
  <c r="L43" i="7"/>
  <c r="M43" i="7" s="1"/>
  <c r="N43" i="7" s="1"/>
  <c r="O43" i="7" s="1"/>
  <c r="P43" i="7" s="1"/>
  <c r="Q43" i="7" s="1"/>
  <c r="R43" i="7" s="1"/>
  <c r="S43" i="7" s="1"/>
  <c r="T43" i="7" s="1"/>
  <c r="U43" i="7" s="1"/>
  <c r="V43" i="7" s="1"/>
  <c r="W43" i="7" s="1"/>
  <c r="X43" i="7" s="1"/>
  <c r="Y43" i="7" s="1"/>
  <c r="Z43" i="7" s="1"/>
  <c r="AA43" i="7" s="1"/>
  <c r="AB43" i="7" s="1"/>
  <c r="AC43" i="7" s="1"/>
  <c r="AD43" i="7" s="1"/>
  <c r="AE43" i="7" s="1"/>
  <c r="AF43" i="7" s="1"/>
  <c r="AG43" i="7" s="1"/>
  <c r="AH43" i="7" s="1"/>
  <c r="AI43" i="7" s="1"/>
  <c r="AJ43" i="7" s="1"/>
  <c r="H43" i="7"/>
  <c r="I43" i="7" s="1"/>
  <c r="J43" i="7" s="1"/>
  <c r="K43" i="7" s="1"/>
  <c r="F43" i="7"/>
  <c r="G43" i="7" s="1"/>
  <c r="O42" i="7"/>
  <c r="P42" i="7" s="1"/>
  <c r="Q42" i="7" s="1"/>
  <c r="R42" i="7" s="1"/>
  <c r="S42" i="7" s="1"/>
  <c r="K42" i="7"/>
  <c r="L42" i="7" s="1"/>
  <c r="M42" i="7" s="1"/>
  <c r="N42" i="7" s="1"/>
  <c r="G42" i="7"/>
  <c r="H42" i="7" s="1"/>
  <c r="I42" i="7" s="1"/>
  <c r="J42" i="7" s="1"/>
  <c r="F42" i="7"/>
  <c r="K41" i="7"/>
  <c r="L41" i="7" s="1"/>
  <c r="M41" i="7" s="1"/>
  <c r="G41" i="7"/>
  <c r="H41" i="7" s="1"/>
  <c r="I41" i="7" s="1"/>
  <c r="J41" i="7" s="1"/>
  <c r="F41" i="7"/>
  <c r="F40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20" i="7"/>
  <c r="C20" i="7"/>
  <c r="F15" i="7"/>
  <c r="E15" i="7"/>
  <c r="E20" i="7" s="1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F12" i="7"/>
  <c r="G12" i="7" s="1"/>
  <c r="H12" i="7" s="1"/>
  <c r="E10" i="7"/>
  <c r="D10" i="7"/>
  <c r="C10" i="7"/>
  <c r="C22" i="7" s="1"/>
  <c r="D5" i="7" s="1"/>
  <c r="D22" i="7" s="1"/>
  <c r="E5" i="7" s="1"/>
  <c r="E22" i="7" s="1"/>
  <c r="F5" i="7" s="1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F10" i="7" s="1"/>
  <c r="G6" i="7"/>
  <c r="G15" i="7" s="1"/>
  <c r="S41" i="6"/>
  <c r="T41" i="6" s="1"/>
  <c r="U41" i="6" s="1"/>
  <c r="V41" i="6" s="1"/>
  <c r="W41" i="6" s="1"/>
  <c r="X41" i="6" s="1"/>
  <c r="Y41" i="6" s="1"/>
  <c r="Z41" i="6" s="1"/>
  <c r="AA41" i="6" s="1"/>
  <c r="AB41" i="6" s="1"/>
  <c r="AC41" i="6" s="1"/>
  <c r="AD41" i="6" s="1"/>
  <c r="AE41" i="6" s="1"/>
  <c r="AF41" i="6" s="1"/>
  <c r="AG41" i="6" s="1"/>
  <c r="AH41" i="6" s="1"/>
  <c r="AI41" i="6" s="1"/>
  <c r="AJ41" i="6" s="1"/>
  <c r="R41" i="6"/>
  <c r="M40" i="6"/>
  <c r="N40" i="6" s="1"/>
  <c r="O40" i="6" s="1"/>
  <c r="P40" i="6" s="1"/>
  <c r="Q40" i="6" s="1"/>
  <c r="R40" i="6" s="1"/>
  <c r="S40" i="6" s="1"/>
  <c r="T40" i="6" s="1"/>
  <c r="U40" i="6" s="1"/>
  <c r="V40" i="6" s="1"/>
  <c r="W40" i="6" s="1"/>
  <c r="X40" i="6" s="1"/>
  <c r="Y40" i="6" s="1"/>
  <c r="Z40" i="6" s="1"/>
  <c r="AA40" i="6" s="1"/>
  <c r="AB40" i="6" s="1"/>
  <c r="AC40" i="6" s="1"/>
  <c r="AD40" i="6" s="1"/>
  <c r="AE40" i="6" s="1"/>
  <c r="AF40" i="6" s="1"/>
  <c r="AG40" i="6" s="1"/>
  <c r="AH40" i="6" s="1"/>
  <c r="AI40" i="6" s="1"/>
  <c r="AJ40" i="6" s="1"/>
  <c r="F50" i="6"/>
  <c r="G50" i="6" s="1"/>
  <c r="H50" i="6" s="1"/>
  <c r="I50" i="6" s="1"/>
  <c r="J50" i="6" s="1"/>
  <c r="K50" i="6" s="1"/>
  <c r="L50" i="6" s="1"/>
  <c r="M50" i="6" s="1"/>
  <c r="N50" i="6" s="1"/>
  <c r="O50" i="6" s="1"/>
  <c r="P50" i="6" s="1"/>
  <c r="Q50" i="6" s="1"/>
  <c r="R50" i="6" s="1"/>
  <c r="S50" i="6" s="1"/>
  <c r="T50" i="6" s="1"/>
  <c r="U50" i="6" s="1"/>
  <c r="V50" i="6" s="1"/>
  <c r="W50" i="6" s="1"/>
  <c r="X50" i="6" s="1"/>
  <c r="Y50" i="6" s="1"/>
  <c r="Z50" i="6" s="1"/>
  <c r="AA50" i="6" s="1"/>
  <c r="AB50" i="6" s="1"/>
  <c r="AC50" i="6" s="1"/>
  <c r="AD50" i="6" s="1"/>
  <c r="AE50" i="6" s="1"/>
  <c r="AF50" i="6" s="1"/>
  <c r="AG50" i="6" s="1"/>
  <c r="AH50" i="6" s="1"/>
  <c r="AI50" i="6" s="1"/>
  <c r="AJ50" i="6" s="1"/>
  <c r="AG15" i="2" s="1"/>
  <c r="E66" i="2" s="1"/>
  <c r="E44" i="6"/>
  <c r="F43" i="6"/>
  <c r="G43" i="6" s="1"/>
  <c r="H43" i="6" s="1"/>
  <c r="I43" i="6" s="1"/>
  <c r="J43" i="6" s="1"/>
  <c r="K43" i="6" s="1"/>
  <c r="L43" i="6" s="1"/>
  <c r="M43" i="6" s="1"/>
  <c r="N43" i="6" s="1"/>
  <c r="O43" i="6" s="1"/>
  <c r="P43" i="6" s="1"/>
  <c r="Q43" i="6" s="1"/>
  <c r="R43" i="6" s="1"/>
  <c r="S43" i="6" s="1"/>
  <c r="T43" i="6" s="1"/>
  <c r="U43" i="6" s="1"/>
  <c r="V43" i="6" s="1"/>
  <c r="W43" i="6" s="1"/>
  <c r="X43" i="6" s="1"/>
  <c r="Y43" i="6" s="1"/>
  <c r="Z43" i="6" s="1"/>
  <c r="AA43" i="6" s="1"/>
  <c r="AB43" i="6" s="1"/>
  <c r="AC43" i="6" s="1"/>
  <c r="AD43" i="6" s="1"/>
  <c r="AE43" i="6" s="1"/>
  <c r="AF43" i="6" s="1"/>
  <c r="AG43" i="6" s="1"/>
  <c r="AH43" i="6" s="1"/>
  <c r="AI43" i="6" s="1"/>
  <c r="AJ43" i="6" s="1"/>
  <c r="G42" i="6"/>
  <c r="H42" i="6" s="1"/>
  <c r="I42" i="6" s="1"/>
  <c r="J42" i="6" s="1"/>
  <c r="K42" i="6" s="1"/>
  <c r="L42" i="6" s="1"/>
  <c r="M42" i="6" s="1"/>
  <c r="N42" i="6" s="1"/>
  <c r="O42" i="6" s="1"/>
  <c r="P42" i="6" s="1"/>
  <c r="Q42" i="6" s="1"/>
  <c r="R42" i="6" s="1"/>
  <c r="F42" i="6"/>
  <c r="F41" i="6"/>
  <c r="G41" i="6" s="1"/>
  <c r="H41" i="6" s="1"/>
  <c r="I41" i="6" s="1"/>
  <c r="J41" i="6" s="1"/>
  <c r="K41" i="6" s="1"/>
  <c r="L41" i="6" s="1"/>
  <c r="M41" i="6" s="1"/>
  <c r="F40" i="6"/>
  <c r="AJ37" i="6"/>
  <c r="AI37" i="6"/>
  <c r="AH37" i="6"/>
  <c r="AH9" i="6" s="1"/>
  <c r="AG37" i="6"/>
  <c r="AG9" i="6" s="1"/>
  <c r="AF37" i="6"/>
  <c r="AE37" i="6"/>
  <c r="AD37" i="6"/>
  <c r="AD9" i="6" s="1"/>
  <c r="AC37" i="6"/>
  <c r="AC9" i="6" s="1"/>
  <c r="AB37" i="6"/>
  <c r="AA37" i="6"/>
  <c r="Z37" i="6"/>
  <c r="Y37" i="6"/>
  <c r="Y9" i="6" s="1"/>
  <c r="X37" i="6"/>
  <c r="W37" i="6"/>
  <c r="V37" i="6"/>
  <c r="U37" i="6"/>
  <c r="U9" i="6" s="1"/>
  <c r="T37" i="6"/>
  <c r="S37" i="6"/>
  <c r="R37" i="6"/>
  <c r="Q37" i="6"/>
  <c r="Q9" i="6" s="1"/>
  <c r="P37" i="6"/>
  <c r="O37" i="6"/>
  <c r="N37" i="6"/>
  <c r="M37" i="6"/>
  <c r="M9" i="6" s="1"/>
  <c r="L37" i="6"/>
  <c r="K37" i="6"/>
  <c r="J37" i="6"/>
  <c r="I37" i="6"/>
  <c r="I9" i="6" s="1"/>
  <c r="H37" i="6"/>
  <c r="G37" i="6"/>
  <c r="F37" i="6"/>
  <c r="E37" i="6"/>
  <c r="D20" i="6"/>
  <c r="C20" i="6"/>
  <c r="F15" i="6"/>
  <c r="E15" i="6"/>
  <c r="E20" i="6" s="1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F14" i="6"/>
  <c r="F12" i="6"/>
  <c r="G12" i="6" s="1"/>
  <c r="H12" i="6" s="1"/>
  <c r="F10" i="6"/>
  <c r="E10" i="6"/>
  <c r="D10" i="6"/>
  <c r="C10" i="6"/>
  <c r="C22" i="6" s="1"/>
  <c r="D5" i="6" s="1"/>
  <c r="D22" i="6" s="1"/>
  <c r="E5" i="6" s="1"/>
  <c r="AJ9" i="6"/>
  <c r="AI9" i="6"/>
  <c r="AF9" i="6"/>
  <c r="AE9" i="6"/>
  <c r="AB9" i="6"/>
  <c r="AA9" i="6"/>
  <c r="Z9" i="6"/>
  <c r="X9" i="6"/>
  <c r="W9" i="6"/>
  <c r="V9" i="6"/>
  <c r="T9" i="6"/>
  <c r="S9" i="6"/>
  <c r="R9" i="6"/>
  <c r="P9" i="6"/>
  <c r="O9" i="6"/>
  <c r="N9" i="6"/>
  <c r="L9" i="6"/>
  <c r="K9" i="6"/>
  <c r="J9" i="6"/>
  <c r="H9" i="6"/>
  <c r="G9" i="6"/>
  <c r="G10" i="6" s="1"/>
  <c r="F9" i="6"/>
  <c r="H6" i="6"/>
  <c r="I6" i="6" s="1"/>
  <c r="G6" i="6"/>
  <c r="G15" i="6" s="1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K9" i="5"/>
  <c r="J9" i="5"/>
  <c r="I9" i="5"/>
  <c r="H9" i="5"/>
  <c r="F9" i="5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H50" i="5"/>
  <c r="F50" i="5"/>
  <c r="G50" i="5" s="1"/>
  <c r="D14" i="2" s="1"/>
  <c r="B65" i="2" s="1"/>
  <c r="E44" i="5"/>
  <c r="F43" i="5"/>
  <c r="G43" i="5" s="1"/>
  <c r="H43" i="5" s="1"/>
  <c r="I43" i="5" s="1"/>
  <c r="J43" i="5" s="1"/>
  <c r="K43" i="5" s="1"/>
  <c r="L43" i="5" s="1"/>
  <c r="M43" i="5" s="1"/>
  <c r="N43" i="5" s="1"/>
  <c r="O43" i="5" s="1"/>
  <c r="P43" i="5" s="1"/>
  <c r="Q43" i="5" s="1"/>
  <c r="R43" i="5" s="1"/>
  <c r="S43" i="5" s="1"/>
  <c r="T43" i="5" s="1"/>
  <c r="U43" i="5" s="1"/>
  <c r="V43" i="5" s="1"/>
  <c r="W43" i="5" s="1"/>
  <c r="X43" i="5" s="1"/>
  <c r="Y43" i="5" s="1"/>
  <c r="Z43" i="5" s="1"/>
  <c r="AA43" i="5" s="1"/>
  <c r="AB43" i="5" s="1"/>
  <c r="AC43" i="5" s="1"/>
  <c r="AD43" i="5" s="1"/>
  <c r="AE43" i="5" s="1"/>
  <c r="AF43" i="5" s="1"/>
  <c r="AG43" i="5" s="1"/>
  <c r="AH43" i="5" s="1"/>
  <c r="AI43" i="5" s="1"/>
  <c r="AJ43" i="5" s="1"/>
  <c r="F42" i="5"/>
  <c r="G42" i="5" s="1"/>
  <c r="H42" i="5" s="1"/>
  <c r="I42" i="5" s="1"/>
  <c r="J42" i="5" s="1"/>
  <c r="K42" i="5" s="1"/>
  <c r="L42" i="5" s="1"/>
  <c r="M42" i="5" s="1"/>
  <c r="N42" i="5" s="1"/>
  <c r="O42" i="5" s="1"/>
  <c r="P42" i="5" s="1"/>
  <c r="Q42" i="5" s="1"/>
  <c r="R42" i="5" s="1"/>
  <c r="S42" i="5" s="1"/>
  <c r="T42" i="5" s="1"/>
  <c r="U42" i="5" s="1"/>
  <c r="V42" i="5" s="1"/>
  <c r="W42" i="5" s="1"/>
  <c r="X42" i="5" s="1"/>
  <c r="Y42" i="5" s="1"/>
  <c r="Z42" i="5" s="1"/>
  <c r="AA42" i="5" s="1"/>
  <c r="AB42" i="5" s="1"/>
  <c r="AC42" i="5" s="1"/>
  <c r="AD42" i="5" s="1"/>
  <c r="AE42" i="5" s="1"/>
  <c r="AF42" i="5" s="1"/>
  <c r="AG42" i="5" s="1"/>
  <c r="AH42" i="5" s="1"/>
  <c r="AI42" i="5" s="1"/>
  <c r="AJ42" i="5" s="1"/>
  <c r="F41" i="5"/>
  <c r="G41" i="5" s="1"/>
  <c r="H41" i="5" s="1"/>
  <c r="I41" i="5" s="1"/>
  <c r="J41" i="5" s="1"/>
  <c r="K41" i="5" s="1"/>
  <c r="L41" i="5" s="1"/>
  <c r="M41" i="5" s="1"/>
  <c r="F40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L9" i="5" s="1"/>
  <c r="K37" i="5"/>
  <c r="J37" i="5"/>
  <c r="I37" i="5"/>
  <c r="H37" i="5"/>
  <c r="G37" i="5"/>
  <c r="G9" i="5" s="1"/>
  <c r="F37" i="5"/>
  <c r="E37" i="5"/>
  <c r="D20" i="5"/>
  <c r="C20" i="5"/>
  <c r="F15" i="5"/>
  <c r="E15" i="5"/>
  <c r="E20" i="5" s="1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F12" i="5"/>
  <c r="F10" i="5"/>
  <c r="E10" i="5"/>
  <c r="D10" i="5"/>
  <c r="C10" i="5"/>
  <c r="C22" i="5" s="1"/>
  <c r="D5" i="5" s="1"/>
  <c r="D22" i="5" s="1"/>
  <c r="E5" i="5" s="1"/>
  <c r="E22" i="5" s="1"/>
  <c r="F5" i="5" s="1"/>
  <c r="G6" i="5"/>
  <c r="H6" i="5" s="1"/>
  <c r="G15" i="5" l="1"/>
  <c r="B5" i="2"/>
  <c r="G10" i="5"/>
  <c r="H47" i="3"/>
  <c r="H5" i="3" s="1"/>
  <c r="N5" i="3" s="1"/>
  <c r="G52" i="5"/>
  <c r="G53" i="5" s="1"/>
  <c r="D74" i="2" s="1"/>
  <c r="I50" i="5"/>
  <c r="I47" i="3"/>
  <c r="H6" i="3" s="1"/>
  <c r="N6" i="3" s="1"/>
  <c r="H52" i="5"/>
  <c r="E14" i="2"/>
  <c r="F44" i="5"/>
  <c r="F13" i="5" s="1"/>
  <c r="F20" i="5" s="1"/>
  <c r="G15" i="2"/>
  <c r="H15" i="2"/>
  <c r="J15" i="2"/>
  <c r="F15" i="2"/>
  <c r="I15" i="2"/>
  <c r="R12" i="2"/>
  <c r="Z12" i="2"/>
  <c r="J12" i="2"/>
  <c r="AF12" i="2"/>
  <c r="X12" i="2"/>
  <c r="D63" i="2" s="1"/>
  <c r="P12" i="2"/>
  <c r="H12" i="2"/>
  <c r="AD12" i="2"/>
  <c r="V12" i="2"/>
  <c r="N12" i="2"/>
  <c r="C63" i="2" s="1"/>
  <c r="F12" i="2"/>
  <c r="AB12" i="2"/>
  <c r="T12" i="2"/>
  <c r="L12" i="2"/>
  <c r="D12" i="2"/>
  <c r="B63" i="2" s="1"/>
  <c r="AC12" i="2"/>
  <c r="Y12" i="2"/>
  <c r="U12" i="2"/>
  <c r="Q12" i="2"/>
  <c r="M12" i="2"/>
  <c r="I12" i="2"/>
  <c r="E12" i="2"/>
  <c r="AE12" i="2"/>
  <c r="AA12" i="2"/>
  <c r="W12" i="2"/>
  <c r="S12" i="2"/>
  <c r="O12" i="2"/>
  <c r="K12" i="2"/>
  <c r="G12" i="2"/>
  <c r="C12" i="2"/>
  <c r="H6" i="7"/>
  <c r="H15" i="7" s="1"/>
  <c r="B3" i="2"/>
  <c r="G10" i="7"/>
  <c r="U15" i="2"/>
  <c r="AF15" i="2"/>
  <c r="P15" i="2"/>
  <c r="AC15" i="2"/>
  <c r="M15" i="2"/>
  <c r="X15" i="2"/>
  <c r="D66" i="2" s="1"/>
  <c r="AB15" i="2"/>
  <c r="T15" i="2"/>
  <c r="L15" i="2"/>
  <c r="Y15" i="2"/>
  <c r="Q15" i="2"/>
  <c r="AE15" i="2"/>
  <c r="AA15" i="2"/>
  <c r="W15" i="2"/>
  <c r="S15" i="2"/>
  <c r="O15" i="2"/>
  <c r="K15" i="2"/>
  <c r="AD15" i="2"/>
  <c r="Z15" i="2"/>
  <c r="V15" i="2"/>
  <c r="R15" i="2"/>
  <c r="N15" i="2"/>
  <c r="C66" i="2" s="1"/>
  <c r="E22" i="6"/>
  <c r="S44" i="7"/>
  <c r="S13" i="7" s="1"/>
  <c r="T42" i="7"/>
  <c r="I12" i="7"/>
  <c r="R44" i="7"/>
  <c r="R13" i="7" s="1"/>
  <c r="F44" i="7"/>
  <c r="F13" i="7" s="1"/>
  <c r="F20" i="7" s="1"/>
  <c r="F22" i="7" s="1"/>
  <c r="G40" i="7"/>
  <c r="N41" i="7"/>
  <c r="M44" i="7"/>
  <c r="M13" i="7" s="1"/>
  <c r="F44" i="6"/>
  <c r="F13" i="6" s="1"/>
  <c r="F20" i="6" s="1"/>
  <c r="R44" i="6"/>
  <c r="R13" i="6" s="1"/>
  <c r="S42" i="6"/>
  <c r="I12" i="6"/>
  <c r="I10" i="6"/>
  <c r="J6" i="6"/>
  <c r="I15" i="6"/>
  <c r="N41" i="6"/>
  <c r="M44" i="6"/>
  <c r="M13" i="6" s="1"/>
  <c r="G40" i="6"/>
  <c r="H15" i="6"/>
  <c r="H10" i="6"/>
  <c r="G12" i="5"/>
  <c r="N41" i="5"/>
  <c r="H10" i="5"/>
  <c r="H15" i="5"/>
  <c r="I6" i="5"/>
  <c r="G40" i="5"/>
  <c r="A28" i="1"/>
  <c r="A29" i="1" s="1"/>
  <c r="A30" i="1" s="1"/>
  <c r="A31" i="1" s="1"/>
  <c r="A32" i="1" s="1"/>
  <c r="A33" i="1" s="1"/>
  <c r="A34" i="1" s="1"/>
  <c r="A35" i="1" s="1"/>
  <c r="A36" i="1" s="1"/>
  <c r="A37" i="1" s="1"/>
  <c r="B8" i="1"/>
  <c r="B4" i="1"/>
  <c r="H53" i="5" l="1"/>
  <c r="E74" i="2" s="1"/>
  <c r="C18" i="1"/>
  <c r="C21" i="1"/>
  <c r="C25" i="1"/>
  <c r="C22" i="1"/>
  <c r="C26" i="1"/>
  <c r="C19" i="1"/>
  <c r="C23" i="1"/>
  <c r="C27" i="1"/>
  <c r="C20" i="1"/>
  <c r="C24" i="1"/>
  <c r="J50" i="5"/>
  <c r="J47" i="3"/>
  <c r="H7" i="3" s="1"/>
  <c r="N7" i="3" s="1"/>
  <c r="I52" i="5"/>
  <c r="F14" i="2"/>
  <c r="F22" i="5"/>
  <c r="C84" i="2"/>
  <c r="C92" i="2" s="1"/>
  <c r="C13" i="1"/>
  <c r="C17" i="1"/>
  <c r="C14" i="1"/>
  <c r="C15" i="1"/>
  <c r="C16" i="1"/>
  <c r="I6" i="7"/>
  <c r="G5" i="7"/>
  <c r="C3" i="2"/>
  <c r="H10" i="7"/>
  <c r="F5" i="6"/>
  <c r="F22" i="6" s="1"/>
  <c r="B6" i="2"/>
  <c r="N44" i="7"/>
  <c r="N13" i="7" s="1"/>
  <c r="O41" i="7"/>
  <c r="G44" i="7"/>
  <c r="G13" i="7" s="1"/>
  <c r="G20" i="7" s="1"/>
  <c r="H40" i="7"/>
  <c r="U42" i="7"/>
  <c r="T44" i="7"/>
  <c r="T13" i="7" s="1"/>
  <c r="J12" i="7"/>
  <c r="J15" i="6"/>
  <c r="J10" i="6"/>
  <c r="K6" i="6"/>
  <c r="J12" i="6"/>
  <c r="N44" i="6"/>
  <c r="N13" i="6" s="1"/>
  <c r="O41" i="6"/>
  <c r="S44" i="6"/>
  <c r="S13" i="6" s="1"/>
  <c r="T42" i="6"/>
  <c r="G44" i="6"/>
  <c r="G13" i="6" s="1"/>
  <c r="G20" i="6" s="1"/>
  <c r="AH85" i="2" s="1"/>
  <c r="AI85" i="2" s="1"/>
  <c r="H40" i="6"/>
  <c r="G44" i="5"/>
  <c r="G13" i="5" s="1"/>
  <c r="G20" i="5" s="1"/>
  <c r="H40" i="5"/>
  <c r="O41" i="5"/>
  <c r="I10" i="5"/>
  <c r="I15" i="5"/>
  <c r="J6" i="5"/>
  <c r="H12" i="5"/>
  <c r="C11" i="1"/>
  <c r="C12" i="1"/>
  <c r="C8" i="1"/>
  <c r="C10" i="1"/>
  <c r="C9" i="1"/>
  <c r="E8" i="1"/>
  <c r="G8" i="1" s="1"/>
  <c r="I53" i="5" l="1"/>
  <c r="F74" i="2" s="1"/>
  <c r="K50" i="5"/>
  <c r="K47" i="3"/>
  <c r="H8" i="3" s="1"/>
  <c r="N8" i="3" s="1"/>
  <c r="J52" i="5"/>
  <c r="G14" i="2"/>
  <c r="G5" i="5"/>
  <c r="G22" i="5" s="1"/>
  <c r="C5" i="2"/>
  <c r="D84" i="2"/>
  <c r="G22" i="7"/>
  <c r="D3" i="2" s="1"/>
  <c r="I10" i="7"/>
  <c r="I15" i="7"/>
  <c r="J6" i="7"/>
  <c r="H5" i="7"/>
  <c r="G5" i="6"/>
  <c r="G22" i="6" s="1"/>
  <c r="C6" i="2"/>
  <c r="K12" i="7"/>
  <c r="O44" i="7"/>
  <c r="O13" i="7" s="1"/>
  <c r="P41" i="7"/>
  <c r="I40" i="7"/>
  <c r="H44" i="7"/>
  <c r="H13" i="7" s="1"/>
  <c r="H20" i="7" s="1"/>
  <c r="H22" i="7" s="1"/>
  <c r="V42" i="7"/>
  <c r="U44" i="7"/>
  <c r="U13" i="7" s="1"/>
  <c r="C39" i="1"/>
  <c r="B42" i="1" s="1"/>
  <c r="O44" i="6"/>
  <c r="O13" i="6" s="1"/>
  <c r="P41" i="6"/>
  <c r="K15" i="6"/>
  <c r="K10" i="6"/>
  <c r="L6" i="6"/>
  <c r="I40" i="6"/>
  <c r="H44" i="6"/>
  <c r="H20" i="6" s="1"/>
  <c r="U42" i="6"/>
  <c r="T44" i="6"/>
  <c r="T13" i="6" s="1"/>
  <c r="K12" i="6"/>
  <c r="I12" i="5"/>
  <c r="J15" i="5"/>
  <c r="K6" i="5"/>
  <c r="J10" i="5"/>
  <c r="H44" i="5"/>
  <c r="H13" i="5" s="1"/>
  <c r="H20" i="5" s="1"/>
  <c r="E84" i="2" s="1"/>
  <c r="E92" i="2" s="1"/>
  <c r="I40" i="5"/>
  <c r="P41" i="5"/>
  <c r="D8" i="1"/>
  <c r="J53" i="5" l="1"/>
  <c r="G74" i="2" s="1"/>
  <c r="L50" i="5"/>
  <c r="L47" i="3"/>
  <c r="H9" i="3" s="1"/>
  <c r="N9" i="3" s="1"/>
  <c r="K52" i="5"/>
  <c r="H14" i="2"/>
  <c r="D92" i="2"/>
  <c r="H5" i="5"/>
  <c r="H22" i="5" s="1"/>
  <c r="D5" i="2"/>
  <c r="J15" i="7"/>
  <c r="K6" i="7"/>
  <c r="J10" i="7"/>
  <c r="I5" i="7"/>
  <c r="E3" i="2"/>
  <c r="H5" i="6"/>
  <c r="H22" i="6" s="1"/>
  <c r="D6" i="2"/>
  <c r="V44" i="7"/>
  <c r="V13" i="7" s="1"/>
  <c r="W42" i="7"/>
  <c r="L12" i="7"/>
  <c r="I44" i="7"/>
  <c r="I13" i="7" s="1"/>
  <c r="I20" i="7" s="1"/>
  <c r="J40" i="7"/>
  <c r="Q41" i="7"/>
  <c r="Q44" i="7" s="1"/>
  <c r="Q13" i="7" s="1"/>
  <c r="P44" i="7"/>
  <c r="P13" i="7" s="1"/>
  <c r="I44" i="6"/>
  <c r="I13" i="6" s="1"/>
  <c r="I20" i="6" s="1"/>
  <c r="J40" i="6"/>
  <c r="Q41" i="6"/>
  <c r="Q44" i="6" s="1"/>
  <c r="Q13" i="6" s="1"/>
  <c r="P44" i="6"/>
  <c r="P13" i="6" s="1"/>
  <c r="L12" i="6"/>
  <c r="L15" i="6"/>
  <c r="L10" i="6"/>
  <c r="M6" i="6"/>
  <c r="V42" i="6"/>
  <c r="U44" i="6"/>
  <c r="U13" i="6" s="1"/>
  <c r="J12" i="5"/>
  <c r="I20" i="5"/>
  <c r="F84" i="2" s="1"/>
  <c r="F92" i="2" s="1"/>
  <c r="Q41" i="5"/>
  <c r="I44" i="5"/>
  <c r="I13" i="5" s="1"/>
  <c r="J40" i="5"/>
  <c r="K10" i="5"/>
  <c r="K15" i="5"/>
  <c r="L6" i="5"/>
  <c r="C40" i="1"/>
  <c r="D39" i="1"/>
  <c r="B9" i="1"/>
  <c r="F8" i="1"/>
  <c r="H8" i="1"/>
  <c r="K53" i="5" l="1"/>
  <c r="H74" i="2" s="1"/>
  <c r="M50" i="5"/>
  <c r="M47" i="3"/>
  <c r="H10" i="3" s="1"/>
  <c r="N10" i="3" s="1"/>
  <c r="L52" i="5"/>
  <c r="I14" i="2"/>
  <c r="I5" i="5"/>
  <c r="I22" i="5" s="1"/>
  <c r="E5" i="2"/>
  <c r="K15" i="7"/>
  <c r="L6" i="7"/>
  <c r="K10" i="7"/>
  <c r="I22" i="7"/>
  <c r="I5" i="6"/>
  <c r="I22" i="6" s="1"/>
  <c r="E6" i="2"/>
  <c r="M12" i="7"/>
  <c r="W44" i="7"/>
  <c r="W13" i="7" s="1"/>
  <c r="X42" i="7"/>
  <c r="J44" i="7"/>
  <c r="J13" i="7" s="1"/>
  <c r="J20" i="7" s="1"/>
  <c r="K40" i="7"/>
  <c r="V44" i="6"/>
  <c r="V13" i="6" s="1"/>
  <c r="W42" i="6"/>
  <c r="M12" i="6"/>
  <c r="J44" i="6"/>
  <c r="J13" i="6" s="1"/>
  <c r="J20" i="6" s="1"/>
  <c r="K40" i="6"/>
  <c r="M10" i="6"/>
  <c r="M15" i="6"/>
  <c r="N6" i="6"/>
  <c r="L15" i="5"/>
  <c r="L10" i="5"/>
  <c r="M6" i="5"/>
  <c r="K12" i="5"/>
  <c r="J44" i="5"/>
  <c r="J13" i="5" s="1"/>
  <c r="J20" i="5" s="1"/>
  <c r="G84" i="2" s="1"/>
  <c r="G92" i="2" s="1"/>
  <c r="K40" i="5"/>
  <c r="E9" i="1"/>
  <c r="L53" i="5" l="1"/>
  <c r="I74" i="2" s="1"/>
  <c r="N50" i="5"/>
  <c r="N47" i="3"/>
  <c r="H11" i="3" s="1"/>
  <c r="N11" i="3" s="1"/>
  <c r="M52" i="5"/>
  <c r="J14" i="2"/>
  <c r="J5" i="5"/>
  <c r="J22" i="5" s="1"/>
  <c r="F5" i="2"/>
  <c r="L15" i="7"/>
  <c r="L10" i="7"/>
  <c r="M6" i="7"/>
  <c r="J5" i="7"/>
  <c r="J22" i="7" s="1"/>
  <c r="F3" i="2"/>
  <c r="J5" i="6"/>
  <c r="J22" i="6" s="1"/>
  <c r="F6" i="2"/>
  <c r="K44" i="7"/>
  <c r="K13" i="7" s="1"/>
  <c r="K20" i="7" s="1"/>
  <c r="L40" i="7"/>
  <c r="L44" i="7" s="1"/>
  <c r="L13" i="7" s="1"/>
  <c r="L20" i="7" s="1"/>
  <c r="N12" i="7"/>
  <c r="Y42" i="7"/>
  <c r="X44" i="7"/>
  <c r="X13" i="7" s="1"/>
  <c r="W44" i="6"/>
  <c r="W13" i="6" s="1"/>
  <c r="X42" i="6"/>
  <c r="O6" i="6"/>
  <c r="N10" i="6"/>
  <c r="N15" i="6"/>
  <c r="N12" i="6"/>
  <c r="M20" i="6"/>
  <c r="K44" i="6"/>
  <c r="K13" i="6" s="1"/>
  <c r="K20" i="6" s="1"/>
  <c r="L40" i="6"/>
  <c r="L44" i="6" s="1"/>
  <c r="L13" i="6" s="1"/>
  <c r="L20" i="6" s="1"/>
  <c r="L12" i="5"/>
  <c r="K44" i="5"/>
  <c r="K13" i="5" s="1"/>
  <c r="K20" i="5" s="1"/>
  <c r="H84" i="2" s="1"/>
  <c r="H92" i="2" s="1"/>
  <c r="L40" i="5"/>
  <c r="M10" i="5"/>
  <c r="N6" i="5"/>
  <c r="M15" i="5"/>
  <c r="R44" i="5"/>
  <c r="R13" i="5" s="1"/>
  <c r="G9" i="1"/>
  <c r="D9" i="1"/>
  <c r="M53" i="5" l="1"/>
  <c r="J74" i="2" s="1"/>
  <c r="O50" i="5"/>
  <c r="O47" i="3"/>
  <c r="H12" i="3" s="1"/>
  <c r="N12" i="3" s="1"/>
  <c r="N52" i="5"/>
  <c r="K14" i="2"/>
  <c r="L44" i="5"/>
  <c r="L13" i="5" s="1"/>
  <c r="L20" i="5" s="1"/>
  <c r="I84" i="2" s="1"/>
  <c r="M40" i="5"/>
  <c r="K5" i="5"/>
  <c r="K22" i="5" s="1"/>
  <c r="G5" i="2"/>
  <c r="N6" i="7"/>
  <c r="M10" i="7"/>
  <c r="M15" i="7"/>
  <c r="M20" i="7" s="1"/>
  <c r="K5" i="7"/>
  <c r="K22" i="7" s="1"/>
  <c r="G3" i="2"/>
  <c r="K5" i="6"/>
  <c r="K22" i="6" s="1"/>
  <c r="G6" i="2"/>
  <c r="O12" i="7"/>
  <c r="Z42" i="7"/>
  <c r="Y44" i="7"/>
  <c r="Y13" i="7" s="1"/>
  <c r="O15" i="6"/>
  <c r="P6" i="6"/>
  <c r="O10" i="6"/>
  <c r="N20" i="6"/>
  <c r="O12" i="6"/>
  <c r="Y42" i="6"/>
  <c r="X44" i="6"/>
  <c r="X13" i="6" s="1"/>
  <c r="N15" i="5"/>
  <c r="N10" i="5"/>
  <c r="O6" i="5"/>
  <c r="S44" i="5"/>
  <c r="S13" i="5" s="1"/>
  <c r="M12" i="5"/>
  <c r="F9" i="1"/>
  <c r="H9" i="1"/>
  <c r="B10" i="1"/>
  <c r="N53" i="5" l="1"/>
  <c r="K74" i="2" s="1"/>
  <c r="P50" i="5"/>
  <c r="P47" i="3"/>
  <c r="H13" i="3" s="1"/>
  <c r="N13" i="3" s="1"/>
  <c r="O52" i="5"/>
  <c r="L14" i="2"/>
  <c r="N40" i="5"/>
  <c r="M44" i="5"/>
  <c r="M13" i="5" s="1"/>
  <c r="M20" i="5" s="1"/>
  <c r="J84" i="2" s="1"/>
  <c r="J92" i="2" s="1"/>
  <c r="I92" i="2"/>
  <c r="L5" i="5"/>
  <c r="L22" i="5" s="1"/>
  <c r="H5" i="2"/>
  <c r="N15" i="7"/>
  <c r="N20" i="7" s="1"/>
  <c r="O6" i="7"/>
  <c r="N10" i="7"/>
  <c r="L5" i="7"/>
  <c r="L22" i="7" s="1"/>
  <c r="H3" i="2"/>
  <c r="L5" i="6"/>
  <c r="L22" i="6" s="1"/>
  <c r="H6" i="2"/>
  <c r="Z44" i="7"/>
  <c r="Z13" i="7" s="1"/>
  <c r="AA42" i="7"/>
  <c r="P12" i="7"/>
  <c r="Z42" i="6"/>
  <c r="Y44" i="6"/>
  <c r="Y13" i="6" s="1"/>
  <c r="P15" i="6"/>
  <c r="P10" i="6"/>
  <c r="Q6" i="6"/>
  <c r="O20" i="6"/>
  <c r="P12" i="6"/>
  <c r="T44" i="5"/>
  <c r="T13" i="5" s="1"/>
  <c r="N12" i="5"/>
  <c r="O10" i="5"/>
  <c r="O15" i="5"/>
  <c r="P6" i="5"/>
  <c r="E10" i="1"/>
  <c r="O53" i="5" l="1"/>
  <c r="L74" i="2" s="1"/>
  <c r="Q50" i="5"/>
  <c r="Q47" i="3"/>
  <c r="H14" i="3" s="1"/>
  <c r="N14" i="3" s="1"/>
  <c r="P52" i="5"/>
  <c r="M14" i="2"/>
  <c r="O40" i="5"/>
  <c r="N44" i="5"/>
  <c r="N13" i="5" s="1"/>
  <c r="M5" i="5"/>
  <c r="M22" i="5" s="1"/>
  <c r="I5" i="2"/>
  <c r="O15" i="7"/>
  <c r="O20" i="7" s="1"/>
  <c r="P6" i="7"/>
  <c r="O10" i="7"/>
  <c r="M5" i="7"/>
  <c r="M22" i="7" s="1"/>
  <c r="I3" i="2"/>
  <c r="M5" i="6"/>
  <c r="M22" i="6" s="1"/>
  <c r="I6" i="2"/>
  <c r="Q12" i="7"/>
  <c r="AA44" i="7"/>
  <c r="AA13" i="7" s="1"/>
  <c r="AB42" i="7"/>
  <c r="Q10" i="6"/>
  <c r="Q15" i="6"/>
  <c r="R6" i="6"/>
  <c r="Q12" i="6"/>
  <c r="P20" i="6"/>
  <c r="Z44" i="6"/>
  <c r="Z13" i="6" s="1"/>
  <c r="AA42" i="6"/>
  <c r="U44" i="5"/>
  <c r="U13" i="5" s="1"/>
  <c r="N20" i="5"/>
  <c r="K84" i="2" s="1"/>
  <c r="K92" i="2" s="1"/>
  <c r="O12" i="5"/>
  <c r="P15" i="5"/>
  <c r="Q6" i="5"/>
  <c r="P10" i="5"/>
  <c r="G10" i="1"/>
  <c r="D10" i="1"/>
  <c r="P53" i="5" l="1"/>
  <c r="M74" i="2" s="1"/>
  <c r="R50" i="5"/>
  <c r="R47" i="3"/>
  <c r="H15" i="3" s="1"/>
  <c r="N15" i="3" s="1"/>
  <c r="Q52" i="5"/>
  <c r="N14" i="2"/>
  <c r="C65" i="2" s="1"/>
  <c r="P40" i="5"/>
  <c r="O44" i="5"/>
  <c r="O13" i="5" s="1"/>
  <c r="O20" i="5" s="1"/>
  <c r="L84" i="2" s="1"/>
  <c r="L92" i="2" s="1"/>
  <c r="N5" i="5"/>
  <c r="N22" i="5" s="1"/>
  <c r="J5" i="2"/>
  <c r="Q6" i="7"/>
  <c r="P10" i="7"/>
  <c r="P15" i="7"/>
  <c r="P20" i="7" s="1"/>
  <c r="N5" i="7"/>
  <c r="N22" i="7" s="1"/>
  <c r="J3" i="2"/>
  <c r="N5" i="6"/>
  <c r="N22" i="6" s="1"/>
  <c r="J6" i="2"/>
  <c r="AC42" i="7"/>
  <c r="AB44" i="7"/>
  <c r="AB13" i="7" s="1"/>
  <c r="R12" i="7"/>
  <c r="AA44" i="6"/>
  <c r="AA13" i="6" s="1"/>
  <c r="AB42" i="6"/>
  <c r="R15" i="6"/>
  <c r="R10" i="6"/>
  <c r="S6" i="6"/>
  <c r="R12" i="6"/>
  <c r="Q20" i="6"/>
  <c r="P12" i="5"/>
  <c r="R6" i="5"/>
  <c r="Q15" i="5"/>
  <c r="Q10" i="5"/>
  <c r="V44" i="5"/>
  <c r="V13" i="5" s="1"/>
  <c r="F10" i="1"/>
  <c r="H10" i="1"/>
  <c r="B11" i="1"/>
  <c r="Q53" i="5" l="1"/>
  <c r="N74" i="2" s="1"/>
  <c r="S50" i="5"/>
  <c r="S47" i="3"/>
  <c r="H16" i="3" s="1"/>
  <c r="N16" i="3" s="1"/>
  <c r="R52" i="5"/>
  <c r="O14" i="2"/>
  <c r="Q40" i="5"/>
  <c r="Q44" i="5" s="1"/>
  <c r="Q13" i="5" s="1"/>
  <c r="P44" i="5"/>
  <c r="P13" i="5" s="1"/>
  <c r="P20" i="5" s="1"/>
  <c r="M84" i="2" s="1"/>
  <c r="M92" i="2" s="1"/>
  <c r="O5" i="5"/>
  <c r="O22" i="5" s="1"/>
  <c r="K5" i="2"/>
  <c r="R6" i="7"/>
  <c r="Q10" i="7"/>
  <c r="Q15" i="7"/>
  <c r="Q20" i="7" s="1"/>
  <c r="O5" i="7"/>
  <c r="O22" i="7" s="1"/>
  <c r="K3" i="2"/>
  <c r="O5" i="6"/>
  <c r="O22" i="6" s="1"/>
  <c r="K6" i="2"/>
  <c r="S12" i="7"/>
  <c r="AD42" i="7"/>
  <c r="AC44" i="7"/>
  <c r="AC13" i="7" s="1"/>
  <c r="S15" i="6"/>
  <c r="S10" i="6"/>
  <c r="T6" i="6"/>
  <c r="R20" i="6"/>
  <c r="S12" i="6"/>
  <c r="AC42" i="6"/>
  <c r="AB44" i="6"/>
  <c r="AB13" i="6" s="1"/>
  <c r="W44" i="5"/>
  <c r="W13" i="5" s="1"/>
  <c r="R15" i="5"/>
  <c r="S6" i="5"/>
  <c r="R10" i="5"/>
  <c r="Q12" i="5"/>
  <c r="E11" i="1"/>
  <c r="R53" i="5" l="1"/>
  <c r="O74" i="2" s="1"/>
  <c r="T50" i="5"/>
  <c r="T47" i="3"/>
  <c r="H17" i="3" s="1"/>
  <c r="N17" i="3" s="1"/>
  <c r="S52" i="5"/>
  <c r="P14" i="2"/>
  <c r="P5" i="5"/>
  <c r="P22" i="5" s="1"/>
  <c r="L5" i="2"/>
  <c r="R15" i="7"/>
  <c r="R20" i="7" s="1"/>
  <c r="R10" i="7"/>
  <c r="S6" i="7"/>
  <c r="P5" i="7"/>
  <c r="P22" i="7" s="1"/>
  <c r="L3" i="2"/>
  <c r="P5" i="6"/>
  <c r="P22" i="6" s="1"/>
  <c r="L6" i="2"/>
  <c r="AD44" i="7"/>
  <c r="AD13" i="7" s="1"/>
  <c r="AE42" i="7"/>
  <c r="T12" i="7"/>
  <c r="T15" i="6"/>
  <c r="T10" i="6"/>
  <c r="U6" i="6"/>
  <c r="AD42" i="6"/>
  <c r="AC44" i="6"/>
  <c r="AC13" i="6" s="1"/>
  <c r="S20" i="6"/>
  <c r="T12" i="6"/>
  <c r="Q20" i="5"/>
  <c r="N84" i="2" s="1"/>
  <c r="N92" i="2" s="1"/>
  <c r="R12" i="5"/>
  <c r="X44" i="5"/>
  <c r="X13" i="5" s="1"/>
  <c r="S10" i="5"/>
  <c r="S15" i="5"/>
  <c r="T6" i="5"/>
  <c r="G11" i="1"/>
  <c r="D11" i="1"/>
  <c r="S53" i="5" l="1"/>
  <c r="P74" i="2" s="1"/>
  <c r="U50" i="5"/>
  <c r="U47" i="3"/>
  <c r="H18" i="3" s="1"/>
  <c r="N18" i="3" s="1"/>
  <c r="T52" i="5"/>
  <c r="Q14" i="2"/>
  <c r="Q5" i="5"/>
  <c r="Q22" i="5" s="1"/>
  <c r="M5" i="2"/>
  <c r="S15" i="7"/>
  <c r="S20" i="7" s="1"/>
  <c r="T6" i="7"/>
  <c r="S10" i="7"/>
  <c r="Q5" i="7"/>
  <c r="Q22" i="7" s="1"/>
  <c r="M3" i="2"/>
  <c r="Q5" i="6"/>
  <c r="Q22" i="6" s="1"/>
  <c r="M6" i="2"/>
  <c r="AE44" i="7"/>
  <c r="AE13" i="7" s="1"/>
  <c r="AF42" i="7"/>
  <c r="U12" i="7"/>
  <c r="U12" i="6"/>
  <c r="T20" i="6"/>
  <c r="U10" i="6"/>
  <c r="U15" i="6"/>
  <c r="V6" i="6"/>
  <c r="AD44" i="6"/>
  <c r="AD13" i="6" s="1"/>
  <c r="AE42" i="6"/>
  <c r="R20" i="5"/>
  <c r="O84" i="2" s="1"/>
  <c r="O92" i="2" s="1"/>
  <c r="S12" i="5"/>
  <c r="T10" i="5"/>
  <c r="T15" i="5"/>
  <c r="U6" i="5"/>
  <c r="Y44" i="5"/>
  <c r="Y13" i="5" s="1"/>
  <c r="F11" i="1"/>
  <c r="H11" i="1"/>
  <c r="B12" i="1"/>
  <c r="T53" i="5" l="1"/>
  <c r="Q74" i="2" s="1"/>
  <c r="V50" i="5"/>
  <c r="V47" i="3"/>
  <c r="H19" i="3" s="1"/>
  <c r="N19" i="3" s="1"/>
  <c r="U52" i="5"/>
  <c r="U53" i="5" s="1"/>
  <c r="R14" i="2"/>
  <c r="R5" i="5"/>
  <c r="R22" i="5" s="1"/>
  <c r="N5" i="2"/>
  <c r="U6" i="7"/>
  <c r="T15" i="7"/>
  <c r="T20" i="7" s="1"/>
  <c r="T10" i="7"/>
  <c r="R5" i="7"/>
  <c r="R22" i="7" s="1"/>
  <c r="N3" i="2"/>
  <c r="R5" i="6"/>
  <c r="R22" i="6" s="1"/>
  <c r="N6" i="2"/>
  <c r="V12" i="7"/>
  <c r="AG42" i="7"/>
  <c r="AF44" i="7"/>
  <c r="AF13" i="7" s="1"/>
  <c r="AE44" i="6"/>
  <c r="AE13" i="6" s="1"/>
  <c r="AF42" i="6"/>
  <c r="W6" i="6"/>
  <c r="V15" i="6"/>
  <c r="V10" i="6"/>
  <c r="V12" i="6"/>
  <c r="U20" i="6"/>
  <c r="T12" i="5"/>
  <c r="S20" i="5"/>
  <c r="P84" i="2" s="1"/>
  <c r="P92" i="2" s="1"/>
  <c r="Z44" i="5"/>
  <c r="Z13" i="5" s="1"/>
  <c r="U15" i="5"/>
  <c r="V6" i="5"/>
  <c r="U10" i="5"/>
  <c r="E12" i="1"/>
  <c r="R74" i="2" l="1"/>
  <c r="W50" i="5"/>
  <c r="W47" i="3"/>
  <c r="H20" i="3" s="1"/>
  <c r="N20" i="3" s="1"/>
  <c r="V52" i="5"/>
  <c r="V53" i="5" s="1"/>
  <c r="S14" i="2"/>
  <c r="S5" i="5"/>
  <c r="S22" i="5" s="1"/>
  <c r="O5" i="2"/>
  <c r="U10" i="7"/>
  <c r="V6" i="7"/>
  <c r="U15" i="7"/>
  <c r="U20" i="7" s="1"/>
  <c r="S5" i="7"/>
  <c r="S22" i="7" s="1"/>
  <c r="O3" i="2"/>
  <c r="S5" i="6"/>
  <c r="S22" i="6" s="1"/>
  <c r="O6" i="2"/>
  <c r="AH42" i="7"/>
  <c r="AG44" i="7"/>
  <c r="AG13" i="7" s="1"/>
  <c r="W12" i="7"/>
  <c r="W15" i="6"/>
  <c r="X6" i="6"/>
  <c r="W10" i="6"/>
  <c r="V20" i="6"/>
  <c r="W12" i="6"/>
  <c r="AG42" i="6"/>
  <c r="AF44" i="6"/>
  <c r="AF13" i="6" s="1"/>
  <c r="V15" i="5"/>
  <c r="W6" i="5"/>
  <c r="V10" i="5"/>
  <c r="T20" i="5"/>
  <c r="Q84" i="2" s="1"/>
  <c r="Q92" i="2" s="1"/>
  <c r="U12" i="5"/>
  <c r="AA44" i="5"/>
  <c r="AA13" i="5" s="1"/>
  <c r="G12" i="1"/>
  <c r="D12" i="1"/>
  <c r="B13" i="1" s="1"/>
  <c r="S74" i="2" l="1"/>
  <c r="X50" i="5"/>
  <c r="X47" i="3"/>
  <c r="H21" i="3" s="1"/>
  <c r="N21" i="3" s="1"/>
  <c r="W52" i="5"/>
  <c r="W53" i="5" s="1"/>
  <c r="T14" i="2"/>
  <c r="E13" i="1"/>
  <c r="T5" i="5"/>
  <c r="T22" i="5" s="1"/>
  <c r="P5" i="2"/>
  <c r="V15" i="7"/>
  <c r="V20" i="7" s="1"/>
  <c r="V10" i="7"/>
  <c r="W6" i="7"/>
  <c r="T5" i="7"/>
  <c r="T22" i="7" s="1"/>
  <c r="P3" i="2"/>
  <c r="T5" i="6"/>
  <c r="T22" i="6" s="1"/>
  <c r="P6" i="2"/>
  <c r="X12" i="7"/>
  <c r="AH44" i="7"/>
  <c r="AH13" i="7" s="1"/>
  <c r="AI42" i="7"/>
  <c r="AH42" i="6"/>
  <c r="AG44" i="6"/>
  <c r="AG13" i="6" s="1"/>
  <c r="X15" i="6"/>
  <c r="X10" i="6"/>
  <c r="Y6" i="6"/>
  <c r="X12" i="6"/>
  <c r="W20" i="6"/>
  <c r="AB44" i="5"/>
  <c r="AB13" i="5" s="1"/>
  <c r="W10" i="5"/>
  <c r="W15" i="5"/>
  <c r="X6" i="5"/>
  <c r="V12" i="5"/>
  <c r="U20" i="5"/>
  <c r="R84" i="2" s="1"/>
  <c r="R92" i="2" s="1"/>
  <c r="F12" i="1"/>
  <c r="H12" i="1"/>
  <c r="T74" i="2" l="1"/>
  <c r="Y50" i="5"/>
  <c r="Y47" i="3"/>
  <c r="H22" i="3" s="1"/>
  <c r="N22" i="3" s="1"/>
  <c r="X52" i="5"/>
  <c r="X53" i="5" s="1"/>
  <c r="U14" i="2"/>
  <c r="G13" i="1"/>
  <c r="D13" i="1"/>
  <c r="U5" i="5"/>
  <c r="U22" i="5" s="1"/>
  <c r="Q5" i="2"/>
  <c r="W10" i="7"/>
  <c r="X6" i="7"/>
  <c r="W15" i="7"/>
  <c r="W20" i="7" s="1"/>
  <c r="U5" i="7"/>
  <c r="U22" i="7" s="1"/>
  <c r="Q3" i="2"/>
  <c r="U5" i="6"/>
  <c r="U22" i="6" s="1"/>
  <c r="Q6" i="2"/>
  <c r="AI44" i="7"/>
  <c r="AI13" i="7" s="1"/>
  <c r="AJ42" i="7"/>
  <c r="AJ44" i="7" s="1"/>
  <c r="AJ13" i="7" s="1"/>
  <c r="Y12" i="7"/>
  <c r="AH44" i="6"/>
  <c r="AH13" i="6" s="1"/>
  <c r="AI42" i="6"/>
  <c r="Y12" i="6"/>
  <c r="X20" i="6"/>
  <c r="Y10" i="6"/>
  <c r="Z6" i="6"/>
  <c r="Y15" i="6"/>
  <c r="X15" i="5"/>
  <c r="X10" i="5"/>
  <c r="Y6" i="5"/>
  <c r="V20" i="5"/>
  <c r="S84" i="2" s="1"/>
  <c r="S92" i="2" s="1"/>
  <c r="W12" i="5"/>
  <c r="AC44" i="5"/>
  <c r="AC13" i="5" s="1"/>
  <c r="U74" i="2" l="1"/>
  <c r="Z50" i="5"/>
  <c r="Z47" i="3"/>
  <c r="H23" i="3" s="1"/>
  <c r="N23" i="3" s="1"/>
  <c r="Y52" i="5"/>
  <c r="Y53" i="5" s="1"/>
  <c r="V14" i="2"/>
  <c r="F13" i="1"/>
  <c r="H13" i="1"/>
  <c r="B14" i="1"/>
  <c r="V5" i="5"/>
  <c r="V22" i="5" s="1"/>
  <c r="R5" i="2"/>
  <c r="Y6" i="7"/>
  <c r="X10" i="7"/>
  <c r="X15" i="7"/>
  <c r="X20" i="7" s="1"/>
  <c r="V5" i="7"/>
  <c r="V22" i="7" s="1"/>
  <c r="R3" i="2"/>
  <c r="V5" i="6"/>
  <c r="V22" i="6" s="1"/>
  <c r="R6" i="2"/>
  <c r="Z12" i="7"/>
  <c r="Z12" i="6"/>
  <c r="Y20" i="6"/>
  <c r="Z15" i="6"/>
  <c r="Z10" i="6"/>
  <c r="AA6" i="6"/>
  <c r="AI44" i="6"/>
  <c r="AI13" i="6" s="1"/>
  <c r="AJ42" i="6"/>
  <c r="AJ44" i="6" s="1"/>
  <c r="AJ13" i="6" s="1"/>
  <c r="X12" i="5"/>
  <c r="W20" i="5"/>
  <c r="T84" i="2" s="1"/>
  <c r="AD44" i="5"/>
  <c r="AD13" i="5" s="1"/>
  <c r="Y10" i="5"/>
  <c r="Z6" i="5"/>
  <c r="Y15" i="5"/>
  <c r="V74" i="2" l="1"/>
  <c r="AA50" i="5"/>
  <c r="AA47" i="3"/>
  <c r="H24" i="3" s="1"/>
  <c r="N24" i="3" s="1"/>
  <c r="Z52" i="5"/>
  <c r="Z53" i="5" s="1"/>
  <c r="W14" i="2"/>
  <c r="T92" i="2"/>
  <c r="E14" i="1"/>
  <c r="W5" i="5"/>
  <c r="W22" i="5" s="1"/>
  <c r="S5" i="2"/>
  <c r="Z6" i="7"/>
  <c r="Y10" i="7"/>
  <c r="Y15" i="7"/>
  <c r="Y20" i="7" s="1"/>
  <c r="W5" i="7"/>
  <c r="W22" i="7" s="1"/>
  <c r="S3" i="2"/>
  <c r="W5" i="6"/>
  <c r="W22" i="6" s="1"/>
  <c r="S6" i="2"/>
  <c r="AA12" i="7"/>
  <c r="AA15" i="6"/>
  <c r="AA10" i="6"/>
  <c r="AB6" i="6"/>
  <c r="Z20" i="6"/>
  <c r="AA12" i="6"/>
  <c r="Z15" i="5"/>
  <c r="AA6" i="5"/>
  <c r="Z10" i="5"/>
  <c r="X20" i="5"/>
  <c r="U84" i="2" s="1"/>
  <c r="U92" i="2" s="1"/>
  <c r="Y12" i="5"/>
  <c r="AE44" i="5"/>
  <c r="AE13" i="5" s="1"/>
  <c r="W74" i="2" l="1"/>
  <c r="AB50" i="5"/>
  <c r="AB47" i="3"/>
  <c r="H25" i="3" s="1"/>
  <c r="N25" i="3" s="1"/>
  <c r="AA52" i="5"/>
  <c r="AA53" i="5" s="1"/>
  <c r="X14" i="2"/>
  <c r="D65" i="2" s="1"/>
  <c r="G14" i="1"/>
  <c r="D14" i="1"/>
  <c r="X5" i="5"/>
  <c r="X22" i="5" s="1"/>
  <c r="T5" i="2"/>
  <c r="AA6" i="7"/>
  <c r="Z10" i="7"/>
  <c r="Z15" i="7"/>
  <c r="Z20" i="7" s="1"/>
  <c r="X5" i="7"/>
  <c r="X22" i="7" s="1"/>
  <c r="T3" i="2"/>
  <c r="X5" i="6"/>
  <c r="X22" i="6" s="1"/>
  <c r="T6" i="2"/>
  <c r="AB12" i="7"/>
  <c r="AA20" i="6"/>
  <c r="AB12" i="6"/>
  <c r="AB15" i="6"/>
  <c r="AB10" i="6"/>
  <c r="AC6" i="6"/>
  <c r="AF44" i="5"/>
  <c r="AF13" i="5" s="1"/>
  <c r="AA10" i="5"/>
  <c r="AA15" i="5"/>
  <c r="AB6" i="5"/>
  <c r="Z12" i="5"/>
  <c r="Y20" i="5"/>
  <c r="V84" i="2" s="1"/>
  <c r="V92" i="2" s="1"/>
  <c r="X74" i="2" l="1"/>
  <c r="AC50" i="5"/>
  <c r="AC47" i="3"/>
  <c r="H26" i="3" s="1"/>
  <c r="N26" i="3" s="1"/>
  <c r="AB52" i="5"/>
  <c r="AB53" i="5" s="1"/>
  <c r="Y14" i="2"/>
  <c r="F14" i="1"/>
  <c r="B15" i="1"/>
  <c r="H14" i="1"/>
  <c r="Y5" i="5"/>
  <c r="Y22" i="5" s="1"/>
  <c r="U5" i="2"/>
  <c r="AA15" i="7"/>
  <c r="AA20" i="7" s="1"/>
  <c r="AA10" i="7"/>
  <c r="AB6" i="7"/>
  <c r="Y5" i="7"/>
  <c r="Y22" i="7" s="1"/>
  <c r="U3" i="2"/>
  <c r="Y5" i="6"/>
  <c r="Y22" i="6" s="1"/>
  <c r="U6" i="2"/>
  <c r="AC12" i="7"/>
  <c r="AC10" i="6"/>
  <c r="AC15" i="6"/>
  <c r="AD6" i="6"/>
  <c r="AC12" i="6"/>
  <c r="AB20" i="6"/>
  <c r="Z20" i="5"/>
  <c r="W84" i="2" s="1"/>
  <c r="W92" i="2" s="1"/>
  <c r="AA12" i="5"/>
  <c r="AB15" i="5"/>
  <c r="AB10" i="5"/>
  <c r="AC6" i="5"/>
  <c r="AG44" i="5"/>
  <c r="AG13" i="5" s="1"/>
  <c r="Y74" i="2" l="1"/>
  <c r="AD50" i="5"/>
  <c r="AD47" i="3"/>
  <c r="H27" i="3" s="1"/>
  <c r="N27" i="3" s="1"/>
  <c r="AC52" i="5"/>
  <c r="AC53" i="5" s="1"/>
  <c r="Z14" i="2"/>
  <c r="E15" i="1"/>
  <c r="Z5" i="5"/>
  <c r="Z22" i="5" s="1"/>
  <c r="V5" i="2"/>
  <c r="AB10" i="7"/>
  <c r="AC6" i="7"/>
  <c r="AB15" i="7"/>
  <c r="AB20" i="7" s="1"/>
  <c r="Z5" i="7"/>
  <c r="Z22" i="7" s="1"/>
  <c r="V3" i="2"/>
  <c r="Z5" i="6"/>
  <c r="Z22" i="6" s="1"/>
  <c r="V6" i="2"/>
  <c r="AD12" i="7"/>
  <c r="AD12" i="6"/>
  <c r="AC20" i="6"/>
  <c r="AE6" i="6"/>
  <c r="AD15" i="6"/>
  <c r="AD10" i="6"/>
  <c r="AH44" i="5"/>
  <c r="AH13" i="5" s="1"/>
  <c r="AB12" i="5"/>
  <c r="AA20" i="5"/>
  <c r="X84" i="2" s="1"/>
  <c r="X92" i="2" s="1"/>
  <c r="AC15" i="5"/>
  <c r="AC10" i="5"/>
  <c r="AD6" i="5"/>
  <c r="Z74" i="2" l="1"/>
  <c r="AE50" i="5"/>
  <c r="AE47" i="3"/>
  <c r="H28" i="3" s="1"/>
  <c r="N28" i="3" s="1"/>
  <c r="AD52" i="5"/>
  <c r="AD53" i="5" s="1"/>
  <c r="AA14" i="2"/>
  <c r="G15" i="1"/>
  <c r="D15" i="1"/>
  <c r="AA5" i="5"/>
  <c r="AA22" i="5" s="1"/>
  <c r="W5" i="2"/>
  <c r="AC15" i="7"/>
  <c r="AC20" i="7" s="1"/>
  <c r="AC10" i="7"/>
  <c r="AD6" i="7"/>
  <c r="AA5" i="7"/>
  <c r="AA22" i="7" s="1"/>
  <c r="W3" i="2"/>
  <c r="AA5" i="6"/>
  <c r="AA22" i="6" s="1"/>
  <c r="W6" i="2"/>
  <c r="AE12" i="7"/>
  <c r="AE15" i="6"/>
  <c r="AF6" i="6"/>
  <c r="AE10" i="6"/>
  <c r="AD20" i="6"/>
  <c r="AE12" i="6"/>
  <c r="AD15" i="5"/>
  <c r="AD10" i="5"/>
  <c r="AE6" i="5"/>
  <c r="AB20" i="5"/>
  <c r="Y84" i="2" s="1"/>
  <c r="Y92" i="2" s="1"/>
  <c r="AC12" i="5"/>
  <c r="AJ44" i="5"/>
  <c r="AJ13" i="5" s="1"/>
  <c r="AI44" i="5"/>
  <c r="AI13" i="5" s="1"/>
  <c r="AA74" i="2" l="1"/>
  <c r="AF50" i="5"/>
  <c r="AF47" i="3"/>
  <c r="H29" i="3" s="1"/>
  <c r="N29" i="3" s="1"/>
  <c r="AE52" i="5"/>
  <c r="AE53" i="5" s="1"/>
  <c r="AB14" i="2"/>
  <c r="F15" i="1"/>
  <c r="H15" i="1"/>
  <c r="B16" i="1"/>
  <c r="AB5" i="5"/>
  <c r="AB22" i="5" s="1"/>
  <c r="X5" i="2"/>
  <c r="AD15" i="7"/>
  <c r="AD20" i="7" s="1"/>
  <c r="AE6" i="7"/>
  <c r="AD10" i="7"/>
  <c r="AB5" i="7"/>
  <c r="AB22" i="7" s="1"/>
  <c r="X3" i="2"/>
  <c r="AB5" i="6"/>
  <c r="AB22" i="6" s="1"/>
  <c r="X6" i="2"/>
  <c r="AF12" i="7"/>
  <c r="AE20" i="6"/>
  <c r="AF12" i="6"/>
  <c r="AF15" i="6"/>
  <c r="AF10" i="6"/>
  <c r="AG6" i="6"/>
  <c r="AC20" i="5"/>
  <c r="Z84" i="2" s="1"/>
  <c r="Z92" i="2" s="1"/>
  <c r="AD12" i="5"/>
  <c r="AE10" i="5"/>
  <c r="AE15" i="5"/>
  <c r="AF6" i="5"/>
  <c r="AB74" i="2" l="1"/>
  <c r="AG50" i="5"/>
  <c r="AG47" i="3"/>
  <c r="H30" i="3" s="1"/>
  <c r="N30" i="3" s="1"/>
  <c r="AF52" i="5"/>
  <c r="AF53" i="5" s="1"/>
  <c r="AC14" i="2"/>
  <c r="E16" i="1"/>
  <c r="AC5" i="5"/>
  <c r="AC22" i="5" s="1"/>
  <c r="Y5" i="2"/>
  <c r="AE15" i="7"/>
  <c r="AE20" i="7" s="1"/>
  <c r="AF6" i="7"/>
  <c r="AE10" i="7"/>
  <c r="AC5" i="7"/>
  <c r="AC22" i="7" s="1"/>
  <c r="Y3" i="2"/>
  <c r="AC5" i="6"/>
  <c r="AC22" i="6" s="1"/>
  <c r="Y6" i="2"/>
  <c r="AG12" i="7"/>
  <c r="AG10" i="6"/>
  <c r="AG15" i="6"/>
  <c r="AH6" i="6"/>
  <c r="AG12" i="6"/>
  <c r="AF20" i="6"/>
  <c r="AD20" i="5"/>
  <c r="AA84" i="2" s="1"/>
  <c r="AA92" i="2" s="1"/>
  <c r="AE12" i="5"/>
  <c r="AF15" i="5"/>
  <c r="AG6" i="5"/>
  <c r="AF10" i="5"/>
  <c r="AC74" i="2" l="1"/>
  <c r="AH50" i="5"/>
  <c r="AH47" i="3"/>
  <c r="H31" i="3" s="1"/>
  <c r="N31" i="3" s="1"/>
  <c r="AG52" i="5"/>
  <c r="AG53" i="5" s="1"/>
  <c r="AD14" i="2"/>
  <c r="G16" i="1"/>
  <c r="D16" i="1"/>
  <c r="AD5" i="5"/>
  <c r="AD22" i="5" s="1"/>
  <c r="Z5" i="2"/>
  <c r="AF10" i="7"/>
  <c r="AG6" i="7"/>
  <c r="AF15" i="7"/>
  <c r="AF20" i="7" s="1"/>
  <c r="AD5" i="7"/>
  <c r="AD22" i="7" s="1"/>
  <c r="Z3" i="2"/>
  <c r="AD5" i="6"/>
  <c r="AD22" i="6" s="1"/>
  <c r="Z6" i="2"/>
  <c r="AH12" i="7"/>
  <c r="AH15" i="6"/>
  <c r="AH10" i="6"/>
  <c r="AI6" i="6"/>
  <c r="AH12" i="6"/>
  <c r="AG20" i="6"/>
  <c r="AF12" i="5"/>
  <c r="AE20" i="5"/>
  <c r="AB84" i="2" s="1"/>
  <c r="AB92" i="2" s="1"/>
  <c r="AH6" i="5"/>
  <c r="AG15" i="5"/>
  <c r="AG10" i="5"/>
  <c r="AD74" i="2" l="1"/>
  <c r="AI50" i="5"/>
  <c r="AI47" i="3"/>
  <c r="H32" i="3" s="1"/>
  <c r="N32" i="3" s="1"/>
  <c r="AH52" i="5"/>
  <c r="AH53" i="5" s="1"/>
  <c r="AE14" i="2"/>
  <c r="F16" i="1"/>
  <c r="B17" i="1"/>
  <c r="H16" i="1"/>
  <c r="AE5" i="5"/>
  <c r="AE22" i="5" s="1"/>
  <c r="AA5" i="2"/>
  <c r="AG10" i="7"/>
  <c r="AH6" i="7"/>
  <c r="AG15" i="7"/>
  <c r="AG20" i="7" s="1"/>
  <c r="AE5" i="7"/>
  <c r="AE22" i="7" s="1"/>
  <c r="AA3" i="2"/>
  <c r="AE5" i="6"/>
  <c r="AE22" i="6" s="1"/>
  <c r="AA6" i="2"/>
  <c r="AI12" i="7"/>
  <c r="AH20" i="6"/>
  <c r="AI12" i="6"/>
  <c r="AI15" i="6"/>
  <c r="AI10" i="6"/>
  <c r="AJ6" i="6"/>
  <c r="AH15" i="5"/>
  <c r="AI6" i="5"/>
  <c r="AH10" i="5"/>
  <c r="AF20" i="5"/>
  <c r="AC84" i="2" s="1"/>
  <c r="AC92" i="2" s="1"/>
  <c r="AG12" i="5"/>
  <c r="AE74" i="2" l="1"/>
  <c r="AJ50" i="5"/>
  <c r="AJ47" i="3"/>
  <c r="H33" i="3" s="1"/>
  <c r="N33" i="3" s="1"/>
  <c r="AI52" i="5"/>
  <c r="AI53" i="5" s="1"/>
  <c r="AF14" i="2"/>
  <c r="E17" i="1"/>
  <c r="AF5" i="5"/>
  <c r="AF22" i="5" s="1"/>
  <c r="AB5" i="2"/>
  <c r="AH15" i="7"/>
  <c r="AH20" i="7" s="1"/>
  <c r="AH10" i="7"/>
  <c r="AI6" i="7"/>
  <c r="AF5" i="7"/>
  <c r="AF22" i="7" s="1"/>
  <c r="AB3" i="2"/>
  <c r="AF5" i="6"/>
  <c r="AF22" i="6" s="1"/>
  <c r="AB6" i="2"/>
  <c r="AJ12" i="7"/>
  <c r="AI20" i="6"/>
  <c r="AJ12" i="6"/>
  <c r="AJ15" i="6"/>
  <c r="AJ10" i="6"/>
  <c r="AG20" i="5"/>
  <c r="AD84" i="2" s="1"/>
  <c r="AD92" i="2" s="1"/>
  <c r="AH12" i="5"/>
  <c r="AI10" i="5"/>
  <c r="AI15" i="5"/>
  <c r="AJ6" i="5"/>
  <c r="AF74" i="2" l="1"/>
  <c r="AG14" i="2"/>
  <c r="E65" i="2" s="1"/>
  <c r="AK47" i="3"/>
  <c r="H34" i="3" s="1"/>
  <c r="N34" i="3" s="1"/>
  <c r="AJ52" i="5"/>
  <c r="AJ53" i="5" s="1"/>
  <c r="AG74" i="2" s="1"/>
  <c r="G17" i="1"/>
  <c r="D17" i="1"/>
  <c r="B18" i="1" s="1"/>
  <c r="AG5" i="5"/>
  <c r="AG22" i="5" s="1"/>
  <c r="AC5" i="2"/>
  <c r="AI15" i="7"/>
  <c r="AI20" i="7" s="1"/>
  <c r="AI10" i="7"/>
  <c r="AJ6" i="7"/>
  <c r="AG5" i="7"/>
  <c r="AG22" i="7" s="1"/>
  <c r="AC3" i="2"/>
  <c r="AG5" i="6"/>
  <c r="AG22" i="6" s="1"/>
  <c r="AC6" i="2"/>
  <c r="AJ20" i="6"/>
  <c r="AJ15" i="5"/>
  <c r="AJ10" i="5"/>
  <c r="AH20" i="5"/>
  <c r="AE84" i="2" s="1"/>
  <c r="AE92" i="2" s="1"/>
  <c r="AI12" i="5"/>
  <c r="E18" i="1" l="1"/>
  <c r="F17" i="1"/>
  <c r="H17" i="1"/>
  <c r="AH5" i="5"/>
  <c r="AH22" i="5" s="1"/>
  <c r="AD5" i="2"/>
  <c r="AJ15" i="7"/>
  <c r="AJ20" i="7" s="1"/>
  <c r="AJ10" i="7"/>
  <c r="AH5" i="7"/>
  <c r="AH22" i="7" s="1"/>
  <c r="AD3" i="2"/>
  <c r="AH5" i="6"/>
  <c r="AH22" i="6" s="1"/>
  <c r="AD6" i="2"/>
  <c r="AJ12" i="5"/>
  <c r="AJ20" i="5" s="1"/>
  <c r="AG84" i="2" s="1"/>
  <c r="AI20" i="5"/>
  <c r="AF84" i="2" s="1"/>
  <c r="AF92" i="2" s="1"/>
  <c r="G18" i="1" l="1"/>
  <c r="D18" i="1"/>
  <c r="AG92" i="2"/>
  <c r="AH92" i="2" s="1"/>
  <c r="AH84" i="2"/>
  <c r="AI84" i="2" s="1"/>
  <c r="AI5" i="5"/>
  <c r="AI22" i="5" s="1"/>
  <c r="AE5" i="2"/>
  <c r="AI5" i="7"/>
  <c r="AI22" i="7" s="1"/>
  <c r="AE3" i="2"/>
  <c r="AI5" i="6"/>
  <c r="AI22" i="6" s="1"/>
  <c r="AE6" i="2"/>
  <c r="F18" i="1" l="1"/>
  <c r="H18" i="1"/>
  <c r="B19" i="1"/>
  <c r="AJ5" i="5"/>
  <c r="AJ22" i="5" s="1"/>
  <c r="AG5" i="2" s="1"/>
  <c r="AF5" i="2"/>
  <c r="AJ5" i="7"/>
  <c r="AJ22" i="7" s="1"/>
  <c r="AG3" i="2" s="1"/>
  <c r="AF3" i="2"/>
  <c r="AJ5" i="6"/>
  <c r="AJ22" i="6" s="1"/>
  <c r="AG6" i="2" s="1"/>
  <c r="AF6" i="2"/>
  <c r="E19" i="1" l="1"/>
  <c r="F50" i="4"/>
  <c r="G50" i="4" s="1"/>
  <c r="H50" i="4" s="1"/>
  <c r="I50" i="4" s="1"/>
  <c r="J50" i="4" s="1"/>
  <c r="F12" i="4"/>
  <c r="G12" i="4" s="1"/>
  <c r="D20" i="4"/>
  <c r="F15" i="4"/>
  <c r="E15" i="4"/>
  <c r="E20" i="4" s="1"/>
  <c r="G6" i="4"/>
  <c r="G15" i="4" s="1"/>
  <c r="Z48" i="4"/>
  <c r="AA48" i="4"/>
  <c r="AB48" i="4"/>
  <c r="AC48" i="4"/>
  <c r="AD48" i="4"/>
  <c r="AE48" i="4"/>
  <c r="AF48" i="4"/>
  <c r="AG48" i="4"/>
  <c r="AH48" i="4"/>
  <c r="AI48" i="4"/>
  <c r="AJ48" i="4"/>
  <c r="Y48" i="4"/>
  <c r="X48" i="4"/>
  <c r="W48" i="4"/>
  <c r="V48" i="4"/>
  <c r="U48" i="4"/>
  <c r="T48" i="4"/>
  <c r="S48" i="4"/>
  <c r="R48" i="4"/>
  <c r="Q48" i="4"/>
  <c r="F43" i="4"/>
  <c r="G43" i="4" s="1"/>
  <c r="H43" i="4" s="1"/>
  <c r="I43" i="4" s="1"/>
  <c r="J43" i="4" s="1"/>
  <c r="K43" i="4" s="1"/>
  <c r="L43" i="4" s="1"/>
  <c r="M43" i="4" s="1"/>
  <c r="N43" i="4" s="1"/>
  <c r="O43" i="4" s="1"/>
  <c r="P43" i="4" s="1"/>
  <c r="Q43" i="4" s="1"/>
  <c r="R43" i="4" s="1"/>
  <c r="S43" i="4" s="1"/>
  <c r="T43" i="4" s="1"/>
  <c r="U43" i="4" s="1"/>
  <c r="V43" i="4" s="1"/>
  <c r="W43" i="4" s="1"/>
  <c r="X43" i="4" s="1"/>
  <c r="Y43" i="4" s="1"/>
  <c r="Z43" i="4" s="1"/>
  <c r="AA43" i="4" s="1"/>
  <c r="AB43" i="4" s="1"/>
  <c r="AC43" i="4" s="1"/>
  <c r="AD43" i="4" s="1"/>
  <c r="AE43" i="4" s="1"/>
  <c r="AF43" i="4" s="1"/>
  <c r="AG43" i="4" s="1"/>
  <c r="AH43" i="4" s="1"/>
  <c r="AI43" i="4" s="1"/>
  <c r="AJ43" i="4" s="1"/>
  <c r="F42" i="4"/>
  <c r="G42" i="4" s="1"/>
  <c r="H42" i="4" s="1"/>
  <c r="I42" i="4" s="1"/>
  <c r="J42" i="4" s="1"/>
  <c r="K42" i="4" s="1"/>
  <c r="L42" i="4" s="1"/>
  <c r="M42" i="4" s="1"/>
  <c r="N42" i="4" s="1"/>
  <c r="O42" i="4" s="1"/>
  <c r="P42" i="4" s="1"/>
  <c r="Q42" i="4" s="1"/>
  <c r="R42" i="4" s="1"/>
  <c r="S42" i="4" s="1"/>
  <c r="T42" i="4" s="1"/>
  <c r="U42" i="4" s="1"/>
  <c r="V42" i="4" s="1"/>
  <c r="W42" i="4" s="1"/>
  <c r="X42" i="4" s="1"/>
  <c r="Y42" i="4" s="1"/>
  <c r="Z42" i="4" s="1"/>
  <c r="AA42" i="4" s="1"/>
  <c r="AB42" i="4" s="1"/>
  <c r="AC42" i="4" s="1"/>
  <c r="AD42" i="4" s="1"/>
  <c r="AE42" i="4" s="1"/>
  <c r="AF42" i="4" s="1"/>
  <c r="AG42" i="4" s="1"/>
  <c r="AH42" i="4" s="1"/>
  <c r="AI42" i="4" s="1"/>
  <c r="AJ42" i="4" s="1"/>
  <c r="F41" i="4"/>
  <c r="G41" i="4" s="1"/>
  <c r="H41" i="4" s="1"/>
  <c r="I41" i="4" s="1"/>
  <c r="J41" i="4" s="1"/>
  <c r="K41" i="4" s="1"/>
  <c r="L41" i="4" s="1"/>
  <c r="M41" i="4" s="1"/>
  <c r="N41" i="4" s="1"/>
  <c r="O41" i="4" s="1"/>
  <c r="P41" i="4" s="1"/>
  <c r="Q41" i="4" s="1"/>
  <c r="R41" i="4" s="1"/>
  <c r="S41" i="4" s="1"/>
  <c r="T41" i="4" s="1"/>
  <c r="U41" i="4" s="1"/>
  <c r="V41" i="4" s="1"/>
  <c r="W41" i="4" s="1"/>
  <c r="X41" i="4" s="1"/>
  <c r="Y41" i="4" s="1"/>
  <c r="Z41" i="4" s="1"/>
  <c r="AA41" i="4" s="1"/>
  <c r="AB41" i="4" s="1"/>
  <c r="AC41" i="4" s="1"/>
  <c r="AD41" i="4" s="1"/>
  <c r="AE41" i="4" s="1"/>
  <c r="AF41" i="4" s="1"/>
  <c r="AG41" i="4" s="1"/>
  <c r="AH41" i="4" s="1"/>
  <c r="AI41" i="4" s="1"/>
  <c r="AJ41" i="4" s="1"/>
  <c r="F40" i="4"/>
  <c r="G40" i="4" s="1"/>
  <c r="H40" i="4" s="1"/>
  <c r="I40" i="4" s="1"/>
  <c r="J40" i="4" s="1"/>
  <c r="K40" i="4" s="1"/>
  <c r="L40" i="4" s="1"/>
  <c r="E44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G14" i="4"/>
  <c r="F14" i="4"/>
  <c r="C20" i="4"/>
  <c r="F10" i="4"/>
  <c r="E10" i="4"/>
  <c r="D10" i="4"/>
  <c r="C10" i="4"/>
  <c r="C22" i="4" s="1"/>
  <c r="D5" i="4" s="1"/>
  <c r="G19" i="1" l="1"/>
  <c r="D19" i="1"/>
  <c r="K50" i="4"/>
  <c r="G13" i="2"/>
  <c r="G10" i="4"/>
  <c r="H6" i="4"/>
  <c r="H12" i="4"/>
  <c r="I12" i="4" s="1"/>
  <c r="J12" i="4" s="1"/>
  <c r="K12" i="4" s="1"/>
  <c r="L12" i="4" s="1"/>
  <c r="M12" i="4" s="1"/>
  <c r="D22" i="4"/>
  <c r="E5" i="4" s="1"/>
  <c r="E22" i="4" s="1"/>
  <c r="F5" i="4" s="1"/>
  <c r="F44" i="4"/>
  <c r="F13" i="4" s="1"/>
  <c r="F20" i="4" s="1"/>
  <c r="C83" i="2" s="1"/>
  <c r="M44" i="4"/>
  <c r="M13" i="4" s="1"/>
  <c r="R44" i="4"/>
  <c r="R13" i="4" s="1"/>
  <c r="G44" i="4"/>
  <c r="G13" i="4" s="1"/>
  <c r="G20" i="4" s="1"/>
  <c r="D83" i="2" s="1"/>
  <c r="D91" i="2" s="1"/>
  <c r="F19" i="1" l="1"/>
  <c r="B20" i="1"/>
  <c r="H19" i="1"/>
  <c r="C91" i="2"/>
  <c r="L50" i="4"/>
  <c r="H13" i="2"/>
  <c r="N12" i="4"/>
  <c r="H15" i="4"/>
  <c r="I6" i="4"/>
  <c r="H10" i="4"/>
  <c r="F22" i="4"/>
  <c r="H44" i="4"/>
  <c r="H13" i="4" s="1"/>
  <c r="H20" i="4" s="1"/>
  <c r="E83" i="2" s="1"/>
  <c r="E91" i="2" s="1"/>
  <c r="N44" i="4"/>
  <c r="N13" i="4" s="1"/>
  <c r="S44" i="4"/>
  <c r="S13" i="4" s="1"/>
  <c r="E20" i="1" l="1"/>
  <c r="G5" i="4"/>
  <c r="G22" i="4" s="1"/>
  <c r="C4" i="2"/>
  <c r="M50" i="4"/>
  <c r="I13" i="2"/>
  <c r="I10" i="4"/>
  <c r="I15" i="4"/>
  <c r="J6" i="4"/>
  <c r="O12" i="4"/>
  <c r="O44" i="4"/>
  <c r="O13" i="4" s="1"/>
  <c r="T44" i="4"/>
  <c r="T13" i="4" s="1"/>
  <c r="I44" i="4"/>
  <c r="I13" i="4" s="1"/>
  <c r="G20" i="1" l="1"/>
  <c r="D20" i="1"/>
  <c r="H5" i="4"/>
  <c r="H22" i="4" s="1"/>
  <c r="D4" i="2"/>
  <c r="N50" i="4"/>
  <c r="J13" i="2"/>
  <c r="I20" i="4"/>
  <c r="F83" i="2" s="1"/>
  <c r="P12" i="4"/>
  <c r="J10" i="4"/>
  <c r="J15" i="4"/>
  <c r="K6" i="4"/>
  <c r="U44" i="4"/>
  <c r="U13" i="4" s="1"/>
  <c r="P44" i="4"/>
  <c r="P13" i="4" s="1"/>
  <c r="Q44" i="4"/>
  <c r="Q13" i="4" s="1"/>
  <c r="J44" i="4"/>
  <c r="J13" i="4" s="1"/>
  <c r="F20" i="1" l="1"/>
  <c r="B21" i="1"/>
  <c r="H20" i="1"/>
  <c r="F91" i="2"/>
  <c r="I5" i="4"/>
  <c r="I22" i="4" s="1"/>
  <c r="E4" i="2"/>
  <c r="J20" i="4"/>
  <c r="O50" i="4"/>
  <c r="K13" i="2"/>
  <c r="K10" i="4"/>
  <c r="K15" i="4"/>
  <c r="L6" i="4"/>
  <c r="Q12" i="4"/>
  <c r="K44" i="4"/>
  <c r="K13" i="4" s="1"/>
  <c r="L44" i="4"/>
  <c r="L13" i="4" s="1"/>
  <c r="V44" i="4"/>
  <c r="V13" i="4" s="1"/>
  <c r="E21" i="1" l="1"/>
  <c r="J5" i="4"/>
  <c r="J22" i="4" s="1"/>
  <c r="K5" i="4" s="1"/>
  <c r="F4" i="2"/>
  <c r="G83" i="2"/>
  <c r="P50" i="4"/>
  <c r="L13" i="2"/>
  <c r="K20" i="4"/>
  <c r="H83" i="2" s="1"/>
  <c r="H91" i="2" s="1"/>
  <c r="R12" i="4"/>
  <c r="M6" i="4"/>
  <c r="L15" i="4"/>
  <c r="L20" i="4" s="1"/>
  <c r="I83" i="2" s="1"/>
  <c r="I91" i="2" s="1"/>
  <c r="L10" i="4"/>
  <c r="W44" i="4"/>
  <c r="W13" i="4" s="1"/>
  <c r="G21" i="1" l="1"/>
  <c r="D21" i="1"/>
  <c r="G91" i="2"/>
  <c r="G4" i="2"/>
  <c r="K22" i="4"/>
  <c r="M13" i="2"/>
  <c r="Q50" i="4"/>
  <c r="M10" i="4"/>
  <c r="M15" i="4"/>
  <c r="M20" i="4" s="1"/>
  <c r="J83" i="2" s="1"/>
  <c r="J91" i="2" s="1"/>
  <c r="N6" i="4"/>
  <c r="S12" i="4"/>
  <c r="X44" i="4"/>
  <c r="X13" i="4" s="1"/>
  <c r="F21" i="1" l="1"/>
  <c r="B22" i="1"/>
  <c r="H21" i="1"/>
  <c r="L5" i="4"/>
  <c r="L22" i="4" s="1"/>
  <c r="H4" i="2"/>
  <c r="R50" i="4"/>
  <c r="N13" i="2"/>
  <c r="C64" i="2" s="1"/>
  <c r="T12" i="4"/>
  <c r="N10" i="4"/>
  <c r="N15" i="4"/>
  <c r="N20" i="4" s="1"/>
  <c r="K83" i="2" s="1"/>
  <c r="O6" i="4"/>
  <c r="Y44" i="4"/>
  <c r="Y13" i="4" s="1"/>
  <c r="E22" i="1" l="1"/>
  <c r="K91" i="2"/>
  <c r="S50" i="4"/>
  <c r="O13" i="2"/>
  <c r="M5" i="4"/>
  <c r="M22" i="4" s="1"/>
  <c r="I4" i="2"/>
  <c r="O10" i="4"/>
  <c r="O15" i="4"/>
  <c r="O20" i="4" s="1"/>
  <c r="L83" i="2" s="1"/>
  <c r="L91" i="2" s="1"/>
  <c r="P6" i="4"/>
  <c r="U12" i="4"/>
  <c r="Z44" i="4"/>
  <c r="Z13" i="4" s="1"/>
  <c r="G22" i="1" l="1"/>
  <c r="D22" i="1"/>
  <c r="T50" i="4"/>
  <c r="P13" i="2"/>
  <c r="N5" i="4"/>
  <c r="N22" i="4" s="1"/>
  <c r="J4" i="2"/>
  <c r="V12" i="4"/>
  <c r="P10" i="4"/>
  <c r="Q6" i="4"/>
  <c r="P15" i="4"/>
  <c r="P20" i="4" s="1"/>
  <c r="M83" i="2" s="1"/>
  <c r="M91" i="2" s="1"/>
  <c r="AA44" i="4"/>
  <c r="AA13" i="4" s="1"/>
  <c r="F22" i="1" l="1"/>
  <c r="H22" i="1"/>
  <c r="B23" i="1"/>
  <c r="O5" i="4"/>
  <c r="O22" i="4" s="1"/>
  <c r="K4" i="2"/>
  <c r="U50" i="4"/>
  <c r="Q13" i="2"/>
  <c r="R6" i="4"/>
  <c r="Q15" i="4"/>
  <c r="Q20" i="4" s="1"/>
  <c r="N83" i="2" s="1"/>
  <c r="N91" i="2" s="1"/>
  <c r="Q10" i="4"/>
  <c r="W12" i="4"/>
  <c r="AB44" i="4"/>
  <c r="AB13" i="4" s="1"/>
  <c r="E23" i="1" l="1"/>
  <c r="V50" i="4"/>
  <c r="R13" i="2"/>
  <c r="P5" i="4"/>
  <c r="P22" i="4" s="1"/>
  <c r="L4" i="2"/>
  <c r="R15" i="4"/>
  <c r="R20" i="4" s="1"/>
  <c r="O83" i="2" s="1"/>
  <c r="O91" i="2" s="1"/>
  <c r="R10" i="4"/>
  <c r="S6" i="4"/>
  <c r="X12" i="4"/>
  <c r="AC44" i="4"/>
  <c r="AC13" i="4" s="1"/>
  <c r="G23" i="1" l="1"/>
  <c r="D23" i="1"/>
  <c r="W50" i="4"/>
  <c r="S13" i="2"/>
  <c r="Q5" i="4"/>
  <c r="Q22" i="4" s="1"/>
  <c r="M4" i="2"/>
  <c r="Y12" i="4"/>
  <c r="S15" i="4"/>
  <c r="S20" i="4" s="1"/>
  <c r="P83" i="2" s="1"/>
  <c r="P91" i="2" s="1"/>
  <c r="T6" i="4"/>
  <c r="S10" i="4"/>
  <c r="AD44" i="4"/>
  <c r="AD13" i="4" s="1"/>
  <c r="F23" i="1" l="1"/>
  <c r="H23" i="1"/>
  <c r="B24" i="1"/>
  <c r="X50" i="4"/>
  <c r="T13" i="2"/>
  <c r="R5" i="4"/>
  <c r="R22" i="4" s="1"/>
  <c r="N4" i="2"/>
  <c r="T15" i="4"/>
  <c r="T20" i="4" s="1"/>
  <c r="Q83" i="2" s="1"/>
  <c r="Q91" i="2" s="1"/>
  <c r="T10" i="4"/>
  <c r="U6" i="4"/>
  <c r="Z12" i="4"/>
  <c r="AE44" i="4"/>
  <c r="AE13" i="4" s="1"/>
  <c r="E24" i="1" l="1"/>
  <c r="S5" i="4"/>
  <c r="S22" i="4" s="1"/>
  <c r="O4" i="2"/>
  <c r="Y50" i="4"/>
  <c r="U13" i="2"/>
  <c r="U15" i="4"/>
  <c r="U20" i="4" s="1"/>
  <c r="R83" i="2" s="1"/>
  <c r="R91" i="2" s="1"/>
  <c r="U10" i="4"/>
  <c r="V6" i="4"/>
  <c r="AA12" i="4"/>
  <c r="AF44" i="4"/>
  <c r="AF13" i="4" s="1"/>
  <c r="G24" i="1" l="1"/>
  <c r="D24" i="1"/>
  <c r="T5" i="4"/>
  <c r="T22" i="4" s="1"/>
  <c r="P4" i="2"/>
  <c r="Z50" i="4"/>
  <c r="V13" i="2"/>
  <c r="AB12" i="4"/>
  <c r="V15" i="4"/>
  <c r="V20" i="4" s="1"/>
  <c r="S83" i="2" s="1"/>
  <c r="S91" i="2" s="1"/>
  <c r="V10" i="4"/>
  <c r="W6" i="4"/>
  <c r="AG44" i="4"/>
  <c r="AG13" i="4" s="1"/>
  <c r="F24" i="1" l="1"/>
  <c r="B25" i="1"/>
  <c r="H24" i="1"/>
  <c r="U5" i="4"/>
  <c r="U22" i="4" s="1"/>
  <c r="Q4" i="2"/>
  <c r="AA50" i="4"/>
  <c r="W13" i="2"/>
  <c r="AC12" i="4"/>
  <c r="W15" i="4"/>
  <c r="W20" i="4" s="1"/>
  <c r="T83" i="2" s="1"/>
  <c r="T91" i="2" s="1"/>
  <c r="W10" i="4"/>
  <c r="X6" i="4"/>
  <c r="AH44" i="4"/>
  <c r="AH13" i="4" s="1"/>
  <c r="E25" i="1" l="1"/>
  <c r="V5" i="4"/>
  <c r="V22" i="4" s="1"/>
  <c r="R4" i="2"/>
  <c r="AB50" i="4"/>
  <c r="X13" i="2"/>
  <c r="D64" i="2" s="1"/>
  <c r="X15" i="4"/>
  <c r="X20" i="4" s="1"/>
  <c r="U83" i="2" s="1"/>
  <c r="U91" i="2" s="1"/>
  <c r="X10" i="4"/>
  <c r="Y6" i="4"/>
  <c r="AD12" i="4"/>
  <c r="AI44" i="4"/>
  <c r="AI13" i="4" s="1"/>
  <c r="AJ44" i="4"/>
  <c r="AJ13" i="4" s="1"/>
  <c r="G25" i="1" l="1"/>
  <c r="D25" i="1"/>
  <c r="W5" i="4"/>
  <c r="W22" i="4" s="1"/>
  <c r="S4" i="2"/>
  <c r="AC50" i="4"/>
  <c r="Y13" i="2"/>
  <c r="AE12" i="4"/>
  <c r="Y15" i="4"/>
  <c r="Y20" i="4" s="1"/>
  <c r="V83" i="2" s="1"/>
  <c r="V91" i="2" s="1"/>
  <c r="Z6" i="4"/>
  <c r="Y10" i="4"/>
  <c r="F25" i="1" l="1"/>
  <c r="H25" i="1"/>
  <c r="B26" i="1"/>
  <c r="X5" i="4"/>
  <c r="X22" i="4" s="1"/>
  <c r="T4" i="2"/>
  <c r="AD50" i="4"/>
  <c r="Z13" i="2"/>
  <c r="AF12" i="4"/>
  <c r="Z15" i="4"/>
  <c r="Z20" i="4" s="1"/>
  <c r="W83" i="2" s="1"/>
  <c r="W91" i="2" s="1"/>
  <c r="Z10" i="4"/>
  <c r="AA6" i="4"/>
  <c r="E26" i="1" l="1"/>
  <c r="Y5" i="4"/>
  <c r="Y22" i="4" s="1"/>
  <c r="U4" i="2"/>
  <c r="AE50" i="4"/>
  <c r="AA13" i="2"/>
  <c r="AA15" i="4"/>
  <c r="AA20" i="4" s="1"/>
  <c r="X83" i="2" s="1"/>
  <c r="X91" i="2" s="1"/>
  <c r="AB6" i="4"/>
  <c r="AA10" i="4"/>
  <c r="AG12" i="4"/>
  <c r="G26" i="1" l="1"/>
  <c r="D26" i="1"/>
  <c r="Z5" i="4"/>
  <c r="Z22" i="4" s="1"/>
  <c r="V4" i="2"/>
  <c r="AF50" i="4"/>
  <c r="AB13" i="2"/>
  <c r="AH12" i="4"/>
  <c r="AB15" i="4"/>
  <c r="AB20" i="4" s="1"/>
  <c r="Y83" i="2" s="1"/>
  <c r="Y91" i="2" s="1"/>
  <c r="AC6" i="4"/>
  <c r="AB10" i="4"/>
  <c r="F26" i="1" l="1"/>
  <c r="H26" i="1"/>
  <c r="B27" i="1"/>
  <c r="AA5" i="4"/>
  <c r="AA22" i="4" s="1"/>
  <c r="W4" i="2"/>
  <c r="AG50" i="4"/>
  <c r="AC13" i="2"/>
  <c r="AC15" i="4"/>
  <c r="AC20" i="4" s="1"/>
  <c r="Z83" i="2" s="1"/>
  <c r="Z91" i="2" s="1"/>
  <c r="AC10" i="4"/>
  <c r="AD6" i="4"/>
  <c r="AI12" i="4"/>
  <c r="E27" i="1" l="1"/>
  <c r="AB5" i="4"/>
  <c r="AB22" i="4" s="1"/>
  <c r="X4" i="2"/>
  <c r="AH50" i="4"/>
  <c r="AD13" i="2"/>
  <c r="AJ12" i="4"/>
  <c r="AD15" i="4"/>
  <c r="AD20" i="4" s="1"/>
  <c r="AA83" i="2" s="1"/>
  <c r="AA91" i="2" s="1"/>
  <c r="AD10" i="4"/>
  <c r="AE6" i="4"/>
  <c r="G27" i="1" l="1"/>
  <c r="D27" i="1"/>
  <c r="AI50" i="4"/>
  <c r="AE13" i="2"/>
  <c r="AC5" i="4"/>
  <c r="AC22" i="4" s="1"/>
  <c r="Y4" i="2"/>
  <c r="AE15" i="4"/>
  <c r="AE20" i="4" s="1"/>
  <c r="AB83" i="2" s="1"/>
  <c r="AB91" i="2" s="1"/>
  <c r="AE10" i="4"/>
  <c r="AF6" i="4"/>
  <c r="F27" i="1" l="1"/>
  <c r="H27" i="1"/>
  <c r="AJ50" i="4"/>
  <c r="AG13" i="2" s="1"/>
  <c r="E64" i="2" s="1"/>
  <c r="AF13" i="2"/>
  <c r="AD5" i="4"/>
  <c r="AD22" i="4" s="1"/>
  <c r="Z4" i="2"/>
  <c r="AF15" i="4"/>
  <c r="AF20" i="4" s="1"/>
  <c r="AC83" i="2" s="1"/>
  <c r="AC91" i="2" s="1"/>
  <c r="AF10" i="4"/>
  <c r="AG6" i="4"/>
  <c r="AE5" i="4" l="1"/>
  <c r="AE22" i="4" s="1"/>
  <c r="AA4" i="2"/>
  <c r="AG15" i="4"/>
  <c r="AG20" i="4" s="1"/>
  <c r="AD83" i="2" s="1"/>
  <c r="AD91" i="2" s="1"/>
  <c r="AH6" i="4"/>
  <c r="AG10" i="4"/>
  <c r="AF5" i="4" l="1"/>
  <c r="AF22" i="4" s="1"/>
  <c r="AB4" i="2"/>
  <c r="AH15" i="4"/>
  <c r="AH20" i="4" s="1"/>
  <c r="AE83" i="2" s="1"/>
  <c r="AE91" i="2" s="1"/>
  <c r="AH10" i="4"/>
  <c r="AI6" i="4"/>
  <c r="AG5" i="4" l="1"/>
  <c r="AG22" i="4" s="1"/>
  <c r="AC4" i="2"/>
  <c r="AI15" i="4"/>
  <c r="AI20" i="4" s="1"/>
  <c r="AF83" i="2" s="1"/>
  <c r="AF91" i="2" s="1"/>
  <c r="AJ6" i="4"/>
  <c r="AI10" i="4"/>
  <c r="AH5" i="4" l="1"/>
  <c r="AH22" i="4" s="1"/>
  <c r="AD4" i="2"/>
  <c r="AJ10" i="4"/>
  <c r="AJ15" i="4"/>
  <c r="AJ20" i="4" s="1"/>
  <c r="AG83" i="2" s="1"/>
  <c r="AG91" i="2" l="1"/>
  <c r="AH91" i="2" s="1"/>
  <c r="AH83" i="2"/>
  <c r="AI83" i="2" s="1"/>
  <c r="AI5" i="4"/>
  <c r="AI22" i="4" s="1"/>
  <c r="AE4" i="2"/>
  <c r="AJ5" i="4" l="1"/>
  <c r="AJ22" i="4" s="1"/>
  <c r="AG4" i="2" s="1"/>
  <c r="AF4" i="2"/>
</calcChain>
</file>

<file path=xl/sharedStrings.xml><?xml version="1.0" encoding="utf-8"?>
<sst xmlns="http://schemas.openxmlformats.org/spreadsheetml/2006/main" count="313" uniqueCount="93">
  <si>
    <t>General Fund Xfr</t>
  </si>
  <si>
    <t>Utility Service  Sales 
Annual Increase</t>
  </si>
  <si>
    <t>Operating Expenses 
Annual Increase</t>
  </si>
  <si>
    <t>FY30-FY34 Rate Increases</t>
  </si>
  <si>
    <t>FY35 &amp; Beyond</t>
  </si>
  <si>
    <t>Beginning Fund Balance</t>
  </si>
  <si>
    <t>Utility Service Sales</t>
  </si>
  <si>
    <t>Other Income</t>
  </si>
  <si>
    <t>Bond Revenue (Future)</t>
  </si>
  <si>
    <t>Total Revenues</t>
  </si>
  <si>
    <t>Operating Expenses not including Debt</t>
  </si>
  <si>
    <t xml:space="preserve">   Debt Service Expense</t>
  </si>
  <si>
    <t>General Fund</t>
  </si>
  <si>
    <t>ERP</t>
  </si>
  <si>
    <t>Fleet Building</t>
  </si>
  <si>
    <t>Water Fund</t>
  </si>
  <si>
    <t>Capital Reserve</t>
  </si>
  <si>
    <t>Total Expenses</t>
  </si>
  <si>
    <t>Ending Fund Balance</t>
  </si>
  <si>
    <t>Revenues</t>
  </si>
  <si>
    <t>Expenses</t>
  </si>
  <si>
    <t>Annual Collection Maintenance</t>
  </si>
  <si>
    <t>Years</t>
  </si>
  <si>
    <t>Bond Breakout</t>
  </si>
  <si>
    <t>Bond 1</t>
  </si>
  <si>
    <t>Bond 2</t>
  </si>
  <si>
    <t>Bond 3</t>
  </si>
  <si>
    <t>Bond 4</t>
  </si>
  <si>
    <t>New Bond Payments</t>
  </si>
  <si>
    <t>Existing Debt Service</t>
  </si>
  <si>
    <t>Impact Fees</t>
  </si>
  <si>
    <t xml:space="preserve">   CIP Expenses</t>
  </si>
  <si>
    <t>Transfers</t>
  </si>
  <si>
    <t>CIP Breakout</t>
  </si>
  <si>
    <t>New Treatment Plant</t>
  </si>
  <si>
    <t>Existing Treatment Plant</t>
  </si>
  <si>
    <t>Westside Sewer Outfall</t>
  </si>
  <si>
    <t>Cost per $1M Bond (Assumes 1.5% interest rate)</t>
  </si>
  <si>
    <t>Rate Increase</t>
  </si>
  <si>
    <t>Average Residential Monthly</t>
  </si>
  <si>
    <t>Loan Amount</t>
  </si>
  <si>
    <t>Interest Rate</t>
  </si>
  <si>
    <t>Payments</t>
  </si>
  <si>
    <t>Period</t>
  </si>
  <si>
    <t>Beginning Balance</t>
  </si>
  <si>
    <t>Payment</t>
  </si>
  <si>
    <t>Principal</t>
  </si>
  <si>
    <t>Interest</t>
  </si>
  <si>
    <t>Cumulative Principal</t>
  </si>
  <si>
    <t>Cumulative Interest</t>
  </si>
  <si>
    <t>Ending Balance</t>
  </si>
  <si>
    <t>Total Payments</t>
  </si>
  <si>
    <t>Interest Paid</t>
  </si>
  <si>
    <t>$3.6M total interest over 5 years</t>
  </si>
  <si>
    <t>Cost per $1M Bond (Assumes 2.8% interest rate)</t>
  </si>
  <si>
    <t>Cost Per Million</t>
  </si>
  <si>
    <t>$118M total interest over 30 years</t>
  </si>
  <si>
    <t>PayGo</t>
  </si>
  <si>
    <t>240M Bond</t>
  </si>
  <si>
    <t>Combined Ending Fund Balance</t>
  </si>
  <si>
    <t>Average Res. Monthly Pmt</t>
  </si>
  <si>
    <t>Rate Increases</t>
  </si>
  <si>
    <t>Avg Bill (FY18-$40)</t>
  </si>
  <si>
    <t>FY20</t>
  </si>
  <si>
    <t>FY30</t>
  </si>
  <si>
    <t>FY40</t>
  </si>
  <si>
    <t>FY49</t>
  </si>
  <si>
    <t>Annual Bill</t>
  </si>
  <si>
    <t>Cumulative Bill</t>
  </si>
  <si>
    <t>Average Res. Cumulative Annual Pmt</t>
  </si>
  <si>
    <t>Total</t>
  </si>
  <si>
    <t>Cost above Paygo</t>
  </si>
  <si>
    <t>MAGI
Est.*</t>
  </si>
  <si>
    <t>Affordability Threshold</t>
  </si>
  <si>
    <t>Monthly Affordability Criteria</t>
  </si>
  <si>
    <t>Projected Monthly Bill</t>
  </si>
  <si>
    <t>Bill as % of State Criteria</t>
  </si>
  <si>
    <t>*Projected to increase 1.5% annually, beginning with 2016 US Census Bureau American Community Survey Estimate</t>
  </si>
  <si>
    <t>Paygo</t>
  </si>
  <si>
    <t>1 ST Loan</t>
  </si>
  <si>
    <t>2 ST Loans</t>
  </si>
  <si>
    <t>$240M Bond</t>
  </si>
  <si>
    <t/>
  </si>
  <si>
    <t>Total Exp(Operating, CIP, Debt Service)</t>
  </si>
  <si>
    <t>Incomes are adjusted for inflation, Monthly bill covers future CIP projects that are not adjusted for inflation</t>
  </si>
  <si>
    <t>NPV</t>
  </si>
  <si>
    <t>$2.3M total interest over 5 years</t>
  </si>
  <si>
    <t>Refurb Existing Plant</t>
  </si>
  <si>
    <t>Refurb Existing</t>
  </si>
  <si>
    <t>5 yrs 3.6M interest</t>
  </si>
  <si>
    <t>$13.2M total interest over 20 years</t>
  </si>
  <si>
    <t>1 Short Term 20 Yr Loan</t>
  </si>
  <si>
    <t>1 Short Term 5 Yr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</si>
</sst>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.000_);[Red]\(&quot;$&quot;#,##0.0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i/>
      <sz val="11"/>
      <color theme="1"/>
      <name val="Bookman Old Style"/>
      <family val="1"/>
    </font>
    <font>
      <sz val="10"/>
      <name val="Arial"/>
      <family val="2"/>
    </font>
    <font>
      <sz val="10"/>
      <color indexed="3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39" fontId="9" fillId="0" borderId="0"/>
    <xf numFmtId="0" fontId="8" fillId="0" borderId="0"/>
  </cellStyleXfs>
  <cellXfs count="72">
    <xf numFmtId="0" fontId="0" fillId="0" borderId="0" xfId="0"/>
    <xf numFmtId="0" fontId="3" fillId="0" borderId="0" xfId="0" applyFont="1" applyAlignment="1">
      <alignment horizontal="left"/>
    </xf>
    <xf numFmtId="9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10" fontId="0" fillId="0" borderId="0" xfId="0" applyNumberForma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center" wrapText="1"/>
    </xf>
    <xf numFmtId="44" fontId="5" fillId="0" borderId="0" xfId="0" applyNumberFormat="1" applyFont="1"/>
    <xf numFmtId="0" fontId="6" fillId="0" borderId="0" xfId="0" applyFont="1"/>
    <xf numFmtId="165" fontId="6" fillId="0" borderId="0" xfId="2" applyNumberFormat="1" applyFont="1"/>
    <xf numFmtId="0" fontId="5" fillId="0" borderId="0" xfId="0" applyFont="1" applyAlignment="1">
      <alignment horizontal="left" indent="1"/>
    </xf>
    <xf numFmtId="166" fontId="5" fillId="0" borderId="0" xfId="1" applyNumberFormat="1" applyFont="1"/>
    <xf numFmtId="0" fontId="6" fillId="0" borderId="0" xfId="0" applyFont="1" applyAlignment="1">
      <alignment horizontal="left" indent="2"/>
    </xf>
    <xf numFmtId="166" fontId="6" fillId="0" borderId="2" xfId="1" applyNumberFormat="1" applyFont="1" applyBorder="1"/>
    <xf numFmtId="166" fontId="6" fillId="0" borderId="0" xfId="1" applyNumberFormat="1" applyFont="1"/>
    <xf numFmtId="0" fontId="5" fillId="0" borderId="0" xfId="0" applyFont="1" applyAlignment="1">
      <alignment horizontal="left" wrapText="1" indent="2"/>
    </xf>
    <xf numFmtId="6" fontId="0" fillId="0" borderId="0" xfId="0" applyNumberFormat="1"/>
    <xf numFmtId="43" fontId="5" fillId="0" borderId="0" xfId="1" applyFont="1"/>
    <xf numFmtId="166" fontId="6" fillId="0" borderId="0" xfId="1" applyNumberFormat="1" applyFont="1" applyBorder="1"/>
    <xf numFmtId="165" fontId="6" fillId="0" borderId="3" xfId="2" applyNumberFormat="1" applyFont="1" applyBorder="1"/>
    <xf numFmtId="0" fontId="7" fillId="0" borderId="0" xfId="0" applyFont="1"/>
    <xf numFmtId="43" fontId="5" fillId="0" borderId="0" xfId="2" applyNumberFormat="1" applyFont="1"/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8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6" fontId="0" fillId="0" borderId="4" xfId="0" applyNumberFormat="1" applyBorder="1"/>
    <xf numFmtId="0" fontId="0" fillId="0" borderId="4" xfId="0" applyBorder="1"/>
    <xf numFmtId="0" fontId="0" fillId="0" borderId="5" xfId="0" applyBorder="1"/>
    <xf numFmtId="6" fontId="2" fillId="0" borderId="6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6" fontId="0" fillId="0" borderId="4" xfId="0" applyNumberFormat="1" applyBorder="1" applyAlignment="1">
      <alignment horizontal="center"/>
    </xf>
    <xf numFmtId="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vertical="center" wrapText="1"/>
    </xf>
    <xf numFmtId="8" fontId="0" fillId="0" borderId="0" xfId="0" applyNumberFormat="1" applyFill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8" fontId="0" fillId="2" borderId="0" xfId="0" applyNumberFormat="1" applyFill="1" applyAlignment="1">
      <alignment horizontal="center"/>
    </xf>
    <xf numFmtId="6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0" borderId="17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quotePrefix="1"/>
    <xf numFmtId="0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Fill="1" applyBorder="1" applyAlignment="1">
      <alignment horizontal="right"/>
    </xf>
    <xf numFmtId="167" fontId="0" fillId="0" borderId="0" xfId="0" applyNumberFormat="1"/>
    <xf numFmtId="0" fontId="6" fillId="0" borderId="0" xfId="0" applyFont="1" applyAlignment="1">
      <alignment horizontal="center" textRotation="90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6">
    <cellStyle name="Comma" xfId="1" builtinId="3"/>
    <cellStyle name="Currency" xfId="2" builtinId="4"/>
    <cellStyle name="Currency 2" xfId="3"/>
    <cellStyle name="implode" xfId="4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Summary!$A$3</c:f>
              <c:strCache>
                <c:ptCount val="1"/>
                <c:pt idx="0">
                  <c:v>PayGo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Summary!$B$2:$AG$2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Ref>
              <c:f>Summary!$B$3:$AG$3</c:f>
              <c:numCache>
                <c:formatCode>"$"#,##0_);[Red]\("$"#,##0\)</c:formatCode>
                <c:ptCount val="32"/>
                <c:pt idx="0">
                  <c:v>2580780.7400000021</c:v>
                </c:pt>
                <c:pt idx="1">
                  <c:v>60269.810000002384</c:v>
                </c:pt>
                <c:pt idx="2">
                  <c:v>132455.95000000298</c:v>
                </c:pt>
                <c:pt idx="3">
                  <c:v>320098.61718000472</c:v>
                </c:pt>
                <c:pt idx="4">
                  <c:v>4012462.2030456662</c:v>
                </c:pt>
                <c:pt idx="5">
                  <c:v>8687811.8815883584</c:v>
                </c:pt>
                <c:pt idx="6">
                  <c:v>11160404.388237126</c:v>
                </c:pt>
                <c:pt idx="7">
                  <c:v>10433103.457631901</c:v>
                </c:pt>
                <c:pt idx="8">
                  <c:v>9473369.9075942859</c:v>
                </c:pt>
                <c:pt idx="9">
                  <c:v>8874571.3562052771</c:v>
                </c:pt>
                <c:pt idx="10">
                  <c:v>8039411.5584148765</c:v>
                </c:pt>
                <c:pt idx="11">
                  <c:v>6960004.3481062315</c:v>
                </c:pt>
                <c:pt idx="12">
                  <c:v>6268942.1710161678</c:v>
                </c:pt>
                <c:pt idx="13">
                  <c:v>5976908.1933737732</c:v>
                </c:pt>
                <c:pt idx="14">
                  <c:v>6094816.6905586086</c:v>
                </c:pt>
                <c:pt idx="15">
                  <c:v>6628817.5610992834</c:v>
                </c:pt>
                <c:pt idx="16">
                  <c:v>7350092.2047627717</c:v>
                </c:pt>
                <c:pt idx="17">
                  <c:v>7773021.3450682163</c:v>
                </c:pt>
                <c:pt idx="18">
                  <c:v>8537203.3983913809</c:v>
                </c:pt>
                <c:pt idx="19">
                  <c:v>8975822.3225139156</c:v>
                </c:pt>
                <c:pt idx="20">
                  <c:v>9076832.2816554084</c:v>
                </c:pt>
                <c:pt idx="21">
                  <c:v>8827741.7441115528</c:v>
                </c:pt>
                <c:pt idx="22">
                  <c:v>8215596.9915049858</c:v>
                </c:pt>
                <c:pt idx="23">
                  <c:v>7472181.8733307198</c:v>
                </c:pt>
                <c:pt idx="24">
                  <c:v>6586018.5309655257</c:v>
                </c:pt>
                <c:pt idx="25">
                  <c:v>5545138.2164661586</c:v>
                </c:pt>
                <c:pt idx="26">
                  <c:v>4084415.2961896062</c:v>
                </c:pt>
                <c:pt idx="27">
                  <c:v>11288315.593722112</c:v>
                </c:pt>
                <c:pt idx="28">
                  <c:v>18040730.168122612</c:v>
                </c:pt>
                <c:pt idx="29">
                  <c:v>24324954.04763522</c:v>
                </c:pt>
                <c:pt idx="30">
                  <c:v>30123664.176549092</c:v>
                </c:pt>
                <c:pt idx="31">
                  <c:v>35418896.546092063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Summary!$A$4</c:f>
              <c:strCache>
                <c:ptCount val="1"/>
                <c:pt idx="0">
                  <c:v>1 Short Term 5 Yr Loan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Summary!$B$2:$AG$2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Ref>
              <c:f>Summary!$B$4:$AG$4</c:f>
              <c:numCache>
                <c:formatCode>"$"#,##0_);[Red]\("$"#,##0\)</c:formatCode>
                <c:ptCount val="32"/>
                <c:pt idx="0">
                  <c:v>2580780.7400000021</c:v>
                </c:pt>
                <c:pt idx="1">
                  <c:v>6949690.9000000022</c:v>
                </c:pt>
                <c:pt idx="2">
                  <c:v>12901982.348000005</c:v>
                </c:pt>
                <c:pt idx="3">
                  <c:v>7773751.3847800083</c:v>
                </c:pt>
                <c:pt idx="4">
                  <c:v>3443136.5045976676</c:v>
                </c:pt>
                <c:pt idx="5">
                  <c:v>2105560.947185155</c:v>
                </c:pt>
                <c:pt idx="6">
                  <c:v>565228.21787872165</c:v>
                </c:pt>
                <c:pt idx="7">
                  <c:v>1815002.0513182916</c:v>
                </c:pt>
                <c:pt idx="8">
                  <c:v>12882048.031842334</c:v>
                </c:pt>
                <c:pt idx="9">
                  <c:v>14310029.011014983</c:v>
                </c:pt>
                <c:pt idx="10">
                  <c:v>15501648.743786246</c:v>
                </c:pt>
                <c:pt idx="11">
                  <c:v>16449021.064039264</c:v>
                </c:pt>
                <c:pt idx="12">
                  <c:v>17143938.41751086</c:v>
                </c:pt>
                <c:pt idx="13">
                  <c:v>17577859.970430121</c:v>
                </c:pt>
                <c:pt idx="14">
                  <c:v>17741899.278176621</c:v>
                </c:pt>
                <c:pt idx="15">
                  <c:v>17621811.497678958</c:v>
                </c:pt>
                <c:pt idx="16">
                  <c:v>17208180.126672097</c:v>
                </c:pt>
                <c:pt idx="17">
                  <c:v>16496203.252307199</c:v>
                </c:pt>
                <c:pt idx="18">
                  <c:v>16125479.290960021</c:v>
                </c:pt>
                <c:pt idx="19">
                  <c:v>15429192.200412214</c:v>
                </c:pt>
                <c:pt idx="20">
                  <c:v>14395296.144883364</c:v>
                </c:pt>
                <c:pt idx="21">
                  <c:v>13011299.592669167</c:v>
                </c:pt>
                <c:pt idx="22">
                  <c:v>11264248.825392257</c:v>
                </c:pt>
                <c:pt idx="23">
                  <c:v>9140710.8370953277</c:v>
                </c:pt>
                <c:pt idx="24">
                  <c:v>6626755.6006006226</c:v>
                </c:pt>
                <c:pt idx="25">
                  <c:v>3707937.6777248345</c:v>
                </c:pt>
                <c:pt idx="26">
                  <c:v>369277.14907186478</c:v>
                </c:pt>
                <c:pt idx="27">
                  <c:v>5695239.8382279538</c:v>
                </c:pt>
                <c:pt idx="28">
                  <c:v>10569716.804252036</c:v>
                </c:pt>
                <c:pt idx="29">
                  <c:v>14976003.075388227</c:v>
                </c:pt>
                <c:pt idx="30">
                  <c:v>18896775.595925681</c:v>
                </c:pt>
                <c:pt idx="31">
                  <c:v>22314070.357092235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Summary!$A$5</c:f>
              <c:strCache>
                <c:ptCount val="1"/>
                <c:pt idx="0">
                  <c:v>1 Short Term 20 Yr Loan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Summary!$B$2:$AG$2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Ref>
              <c:f>Summary!$B$5:$AG$5</c:f>
              <c:numCache>
                <c:formatCode>"$"#,##0_);[Red]\("$"#,##0\)</c:formatCode>
                <c:ptCount val="32"/>
                <c:pt idx="0">
                  <c:v>2580780.7400000021</c:v>
                </c:pt>
                <c:pt idx="1">
                  <c:v>6949690.9000000022</c:v>
                </c:pt>
                <c:pt idx="2">
                  <c:v>12224061.293500006</c:v>
                </c:pt>
                <c:pt idx="3">
                  <c:v>16863106.639530007</c:v>
                </c:pt>
                <c:pt idx="4">
                  <c:v>20814443.038188163</c:v>
                </c:pt>
                <c:pt idx="5">
                  <c:v>25379214.170162983</c:v>
                </c:pt>
                <c:pt idx="6">
                  <c:v>30686699.202915486</c:v>
                </c:pt>
                <c:pt idx="7">
                  <c:v>39479212.036827624</c:v>
                </c:pt>
                <c:pt idx="8">
                  <c:v>43768535.733065479</c:v>
                </c:pt>
                <c:pt idx="9">
                  <c:v>39163211.431571573</c:v>
                </c:pt>
                <c:pt idx="10">
                  <c:v>35091997.482422605</c:v>
                </c:pt>
                <c:pt idx="11">
                  <c:v>31573974.225457843</c:v>
                </c:pt>
                <c:pt idx="12">
                  <c:v>28628844.440078691</c:v>
                </c:pt>
                <c:pt idx="13">
                  <c:v>26276954.487857088</c:v>
                </c:pt>
                <c:pt idx="14">
                  <c:v>23655182.290462717</c:v>
                </c:pt>
                <c:pt idx="15">
                  <c:v>20749283.004824184</c:v>
                </c:pt>
                <c:pt idx="16">
                  <c:v>17549840.128676459</c:v>
                </c:pt>
                <c:pt idx="17">
                  <c:v>14052051.749170698</c:v>
                </c:pt>
                <c:pt idx="18">
                  <c:v>10895516.282682657</c:v>
                </c:pt>
                <c:pt idx="19">
                  <c:v>7413417.6869939864</c:v>
                </c:pt>
                <c:pt idx="20">
                  <c:v>4604148.8473411016</c:v>
                </c:pt>
                <c:pt idx="21">
                  <c:v>2364278.7471281812</c:v>
                </c:pt>
                <c:pt idx="22">
                  <c:v>-238645.56814743578</c:v>
                </c:pt>
                <c:pt idx="23">
                  <c:v>1441942.8955569193</c:v>
                </c:pt>
                <c:pt idx="24">
                  <c:v>2732114.1110635027</c:v>
                </c:pt>
                <c:pt idx="25">
                  <c:v>2257877.3410608545</c:v>
                </c:pt>
                <c:pt idx="26">
                  <c:v>847170.75161232054</c:v>
                </c:pt>
                <c:pt idx="27">
                  <c:v>8101087.3799728453</c:v>
                </c:pt>
                <c:pt idx="28">
                  <c:v>14903518.285201363</c:v>
                </c:pt>
                <c:pt idx="29">
                  <c:v>18706285.148565389</c:v>
                </c:pt>
                <c:pt idx="30">
                  <c:v>22023538.261330679</c:v>
                </c:pt>
                <c:pt idx="31">
                  <c:v>24837313.614725061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Summary!$A$6</c:f>
              <c:strCache>
                <c:ptCount val="1"/>
                <c:pt idx="0">
                  <c:v>240M Bond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Summary!$B$2:$AG$2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Ref>
              <c:f>Summary!$B$6:$AG$6</c:f>
              <c:numCache>
                <c:formatCode>"$"#,##0_);[Red]\("$"#,##0\)</c:formatCode>
                <c:ptCount val="32"/>
                <c:pt idx="0">
                  <c:v>2580780.7400000021</c:v>
                </c:pt>
                <c:pt idx="1">
                  <c:v>6949690.9000000022</c:v>
                </c:pt>
                <c:pt idx="2">
                  <c:v>226224061.29350001</c:v>
                </c:pt>
                <c:pt idx="3">
                  <c:v>116982715.85220501</c:v>
                </c:pt>
                <c:pt idx="4">
                  <c:v>6942641.9241718948</c:v>
                </c:pt>
                <c:pt idx="5">
                  <c:v>5026932.2131208964</c:v>
                </c:pt>
                <c:pt idx="6">
                  <c:v>3699222.9545922317</c:v>
                </c:pt>
                <c:pt idx="7">
                  <c:v>6881209.6970283575</c:v>
                </c:pt>
                <c:pt idx="8">
                  <c:v>5585538.8885885365</c:v>
                </c:pt>
                <c:pt idx="9">
                  <c:v>5421645.2747532427</c:v>
                </c:pt>
                <c:pt idx="10">
                  <c:v>5477288.5132676363</c:v>
                </c:pt>
                <c:pt idx="11">
                  <c:v>5521192.369626835</c:v>
                </c:pt>
                <c:pt idx="12">
                  <c:v>5547474.3698712923</c:v>
                </c:pt>
                <c:pt idx="13">
                  <c:v>5549942.0113367625</c:v>
                </c:pt>
                <c:pt idx="14">
                  <c:v>5522080.6638205387</c:v>
                </c:pt>
                <c:pt idx="15">
                  <c:v>5452041.0168131515</c:v>
                </c:pt>
                <c:pt idx="16">
                  <c:v>5332826.055937089</c:v>
                </c:pt>
                <c:pt idx="17">
                  <c:v>5162077.55110991</c:v>
                </c:pt>
                <c:pt idx="18">
                  <c:v>5581862.0383014493</c:v>
                </c:pt>
                <c:pt idx="19">
                  <c:v>5927856.2760833651</c:v>
                </c:pt>
                <c:pt idx="20">
                  <c:v>6190532.1574731395</c:v>
                </c:pt>
                <c:pt idx="21">
                  <c:v>6359941.0568523705</c:v>
                </c:pt>
                <c:pt idx="22">
                  <c:v>6425697.5909904502</c:v>
                </c:pt>
                <c:pt idx="23">
                  <c:v>6376962.7724282667</c:v>
                </c:pt>
                <c:pt idx="24">
                  <c:v>6202426.5326712802</c:v>
                </c:pt>
                <c:pt idx="25">
                  <c:v>5890289.5918062069</c:v>
                </c:pt>
                <c:pt idx="26">
                  <c:v>5428244.6502896771</c:v>
                </c:pt>
                <c:pt idx="27">
                  <c:v>4803456.8777591884</c:v>
                </c:pt>
                <c:pt idx="28">
                  <c:v>4002543.6727854423</c:v>
                </c:pt>
                <c:pt idx="29">
                  <c:v>3011553.6665194482</c:v>
                </c:pt>
                <c:pt idx="30">
                  <c:v>1815944.9421863034</c:v>
                </c:pt>
                <c:pt idx="31">
                  <c:v>400562.44133917242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Summary!$A$7</c:f>
              <c:strCache>
                <c:ptCount val="1"/>
                <c:pt idx="0">
                  <c:v>Refurb Existing Plant</c:v>
                </c:pt>
              </c:strCache>
            </c:strRef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Summary!$B$2:$AG$2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Ref>
              <c:f>Summary!$B$7:$AG$7</c:f>
              <c:numCache>
                <c:formatCode>"$"#,##0_);[Red]\("$"#,##0\)</c:formatCode>
                <c:ptCount val="32"/>
                <c:pt idx="0">
                  <c:v>2580780.7400000021</c:v>
                </c:pt>
                <c:pt idx="1">
                  <c:v>30719690.900000013</c:v>
                </c:pt>
                <c:pt idx="2">
                  <c:v>7574061.2935000136</c:v>
                </c:pt>
                <c:pt idx="3">
                  <c:v>6172325.0648800135</c:v>
                </c:pt>
                <c:pt idx="4">
                  <c:v>3890840.8101556711</c:v>
                </c:pt>
                <c:pt idx="5">
                  <c:v>3506957.8640493639</c:v>
                </c:pt>
                <c:pt idx="6">
                  <c:v>-4009143.885183312</c:v>
                </c:pt>
                <c:pt idx="7">
                  <c:v>4734860.9283300154</c:v>
                </c:pt>
                <c:pt idx="8">
                  <c:v>11646433.122410949</c:v>
                </c:pt>
                <c:pt idx="9">
                  <c:v>18698940.315140493</c:v>
                </c:pt>
                <c:pt idx="10">
                  <c:v>18735086.261468645</c:v>
                </c:pt>
                <c:pt idx="11">
                  <c:v>12306984.795278549</c:v>
                </c:pt>
                <c:pt idx="12">
                  <c:v>6386428.3623070307</c:v>
                </c:pt>
                <c:pt idx="13">
                  <c:v>74876.128783185035</c:v>
                </c:pt>
                <c:pt idx="14">
                  <c:v>7913441.6500865705</c:v>
                </c:pt>
                <c:pt idx="15">
                  <c:v>16047880.083145797</c:v>
                </c:pt>
                <c:pt idx="16">
                  <c:v>23888774.925695825</c:v>
                </c:pt>
                <c:pt idx="17">
                  <c:v>23971324.264887821</c:v>
                </c:pt>
                <c:pt idx="18">
                  <c:v>16855126.51709754</c:v>
                </c:pt>
                <c:pt idx="19">
                  <c:v>23283365.64010663</c:v>
                </c:pt>
                <c:pt idx="20">
                  <c:v>27013995.798134666</c:v>
                </c:pt>
                <c:pt idx="21">
                  <c:v>27704525.459477354</c:v>
                </c:pt>
                <c:pt idx="22">
                  <c:v>22002000.905757338</c:v>
                </c:pt>
                <c:pt idx="23">
                  <c:v>9852989.1310172975</c:v>
                </c:pt>
                <c:pt idx="24">
                  <c:v>11663560.108079482</c:v>
                </c:pt>
                <c:pt idx="25">
                  <c:v>13649268.398760587</c:v>
                </c:pt>
                <c:pt idx="26">
                  <c:v>15195134.083664503</c:v>
                </c:pt>
                <c:pt idx="27">
                  <c:v>8845622.9863774814</c:v>
                </c:pt>
                <c:pt idx="28">
                  <c:v>-5405373.8340415433</c:v>
                </c:pt>
                <c:pt idx="29">
                  <c:v>-5744561.3493484594</c:v>
                </c:pt>
                <c:pt idx="30">
                  <c:v>-6039262.6152541153</c:v>
                </c:pt>
                <c:pt idx="31">
                  <c:v>-6817441.6405306682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Summary!$A$7</c:f>
              <c:strCache>
                <c:ptCount val="1"/>
                <c:pt idx="0">
                  <c:v>Refurb Existing Plant</c:v>
                </c:pt>
              </c:strCache>
            </c:strRef>
          </c:tx>
          <c:marker>
            <c:symbol val="none"/>
          </c:marker>
          <c:cat>
            <c:numRef>
              <c:f>Summary!$B$2:$AG$2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281664"/>
        <c:axId val="651483904"/>
      </c:lineChart>
      <c:catAx>
        <c:axId val="66328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651483904"/>
        <c:crosses val="autoZero"/>
        <c:auto val="1"/>
        <c:lblAlgn val="ctr"/>
        <c:lblOffset val="100"/>
        <c:noMultiLvlLbl val="0"/>
      </c:catAx>
      <c:valAx>
        <c:axId val="651483904"/>
        <c:scaling>
          <c:orientation val="minMax"/>
          <c:max val="50000000"/>
        </c:scaling>
        <c:delete val="0"/>
        <c:axPos val="l"/>
        <c:majorGridlines/>
        <c:numFmt formatCode="&quot;$&quot;#,##0_);[Red]\(&quot;$&quot;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663281664"/>
        <c:crosses val="autoZero"/>
        <c:crossBetween val="between"/>
      </c:valAx>
    </c:plotArea>
    <c:legend>
      <c:legendPos val="b"/>
      <c:legendEntry>
        <c:idx val="5"/>
        <c:delete val="1"/>
      </c:legendEntry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Summary!$A$12</c:f>
              <c:strCache>
                <c:ptCount val="1"/>
                <c:pt idx="0">
                  <c:v>PayGo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Summary!$B$11:$AG$11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Ref>
              <c:f>Summary!$B$12:$AG$12</c:f>
              <c:numCache>
                <c:formatCode>"$"#,##0_);[Red]\("$"#,##0\)</c:formatCode>
                <c:ptCount val="32"/>
                <c:pt idx="0">
                  <c:v>40.44</c:v>
                </c:pt>
                <c:pt idx="1">
                  <c:v>50.55</c:v>
                </c:pt>
                <c:pt idx="2">
                  <c:v>63.1875</c:v>
                </c:pt>
                <c:pt idx="3">
                  <c:v>75.825000000000003</c:v>
                </c:pt>
                <c:pt idx="4">
                  <c:v>75.825000000000003</c:v>
                </c:pt>
                <c:pt idx="5">
                  <c:v>75.825000000000003</c:v>
                </c:pt>
                <c:pt idx="6">
                  <c:v>75.825000000000003</c:v>
                </c:pt>
                <c:pt idx="7">
                  <c:v>75.825000000000003</c:v>
                </c:pt>
                <c:pt idx="8">
                  <c:v>75.825000000000003</c:v>
                </c:pt>
                <c:pt idx="9">
                  <c:v>75.825000000000003</c:v>
                </c:pt>
                <c:pt idx="10">
                  <c:v>75.825000000000003</c:v>
                </c:pt>
                <c:pt idx="11">
                  <c:v>75.825000000000003</c:v>
                </c:pt>
                <c:pt idx="12">
                  <c:v>78.09975</c:v>
                </c:pt>
                <c:pt idx="13">
                  <c:v>80.442742500000008</c:v>
                </c:pt>
                <c:pt idx="14">
                  <c:v>82.856024775000009</c:v>
                </c:pt>
                <c:pt idx="15">
                  <c:v>85.341705518250009</c:v>
                </c:pt>
                <c:pt idx="16">
                  <c:v>87.048539628615018</c:v>
                </c:pt>
                <c:pt idx="17">
                  <c:v>87.048539628615018</c:v>
                </c:pt>
                <c:pt idx="18">
                  <c:v>87.048539628615018</c:v>
                </c:pt>
                <c:pt idx="19">
                  <c:v>87.048539628615018</c:v>
                </c:pt>
                <c:pt idx="20">
                  <c:v>87.048539628615018</c:v>
                </c:pt>
                <c:pt idx="21">
                  <c:v>87.048539628615018</c:v>
                </c:pt>
                <c:pt idx="22">
                  <c:v>87.048539628615018</c:v>
                </c:pt>
                <c:pt idx="23">
                  <c:v>87.919025024901174</c:v>
                </c:pt>
                <c:pt idx="24">
                  <c:v>88.798215275150184</c:v>
                </c:pt>
                <c:pt idx="25">
                  <c:v>89.686197427901689</c:v>
                </c:pt>
                <c:pt idx="26">
                  <c:v>89.686197427901689</c:v>
                </c:pt>
                <c:pt idx="27">
                  <c:v>89.686197427901689</c:v>
                </c:pt>
                <c:pt idx="28">
                  <c:v>89.686197427901689</c:v>
                </c:pt>
                <c:pt idx="29">
                  <c:v>89.686197427901689</c:v>
                </c:pt>
                <c:pt idx="30">
                  <c:v>89.686197427901689</c:v>
                </c:pt>
                <c:pt idx="31">
                  <c:v>89.686197427901689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Summary!$A$13</c:f>
              <c:strCache>
                <c:ptCount val="1"/>
                <c:pt idx="0">
                  <c:v>1 Short Term 5 Yr Loan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Summary!$B$11:$AG$11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Ref>
              <c:f>Summary!$B$13:$AG$13</c:f>
              <c:numCache>
                <c:formatCode>"$"#,##0_);[Red]\("$"#,##0\)</c:formatCode>
                <c:ptCount val="32"/>
                <c:pt idx="0">
                  <c:v>40.44</c:v>
                </c:pt>
                <c:pt idx="1">
                  <c:v>48.123599999999996</c:v>
                </c:pt>
                <c:pt idx="2">
                  <c:v>57.748319999999993</c:v>
                </c:pt>
                <c:pt idx="3">
                  <c:v>69.297983999999985</c:v>
                </c:pt>
                <c:pt idx="4">
                  <c:v>77.613742079999994</c:v>
                </c:pt>
                <c:pt idx="5">
                  <c:v>89.25580339199999</c:v>
                </c:pt>
                <c:pt idx="6">
                  <c:v>89.25580339199999</c:v>
                </c:pt>
                <c:pt idx="7">
                  <c:v>89.25580339199999</c:v>
                </c:pt>
                <c:pt idx="8">
                  <c:v>83.007897154559984</c:v>
                </c:pt>
                <c:pt idx="9">
                  <c:v>83.007897154559984</c:v>
                </c:pt>
                <c:pt idx="10">
                  <c:v>83.007897154559984</c:v>
                </c:pt>
                <c:pt idx="11">
                  <c:v>83.007897154559984</c:v>
                </c:pt>
                <c:pt idx="12">
                  <c:v>83.007897154559984</c:v>
                </c:pt>
                <c:pt idx="13">
                  <c:v>83.007897154559984</c:v>
                </c:pt>
                <c:pt idx="14">
                  <c:v>83.007897154559984</c:v>
                </c:pt>
                <c:pt idx="15">
                  <c:v>83.007897154559984</c:v>
                </c:pt>
                <c:pt idx="16">
                  <c:v>83.007897154559984</c:v>
                </c:pt>
                <c:pt idx="17">
                  <c:v>83.007897154559984</c:v>
                </c:pt>
                <c:pt idx="18">
                  <c:v>83.007897154559984</c:v>
                </c:pt>
                <c:pt idx="19">
                  <c:v>83.007897154559984</c:v>
                </c:pt>
                <c:pt idx="20">
                  <c:v>83.007897154559984</c:v>
                </c:pt>
                <c:pt idx="21">
                  <c:v>83.007897154559984</c:v>
                </c:pt>
                <c:pt idx="22">
                  <c:v>83.007897154559984</c:v>
                </c:pt>
                <c:pt idx="23">
                  <c:v>83.007897154559984</c:v>
                </c:pt>
                <c:pt idx="24">
                  <c:v>83.007897154559984</c:v>
                </c:pt>
                <c:pt idx="25">
                  <c:v>83.007897154559984</c:v>
                </c:pt>
                <c:pt idx="26">
                  <c:v>83.007897154559984</c:v>
                </c:pt>
                <c:pt idx="27">
                  <c:v>83.007897154559984</c:v>
                </c:pt>
                <c:pt idx="28">
                  <c:v>83.007897154559984</c:v>
                </c:pt>
                <c:pt idx="29">
                  <c:v>83.007897154559984</c:v>
                </c:pt>
                <c:pt idx="30">
                  <c:v>83.007897154559984</c:v>
                </c:pt>
                <c:pt idx="31">
                  <c:v>83.007897154559984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Summary!$A$14</c:f>
              <c:strCache>
                <c:ptCount val="1"/>
                <c:pt idx="0">
                  <c:v>1 Short Term 20 Yr Loan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Summary!$B$11:$AG$11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Ref>
              <c:f>Summary!$B$14:$AG$14</c:f>
              <c:numCache>
                <c:formatCode>"$"#,##0_);[Red]\("$"#,##0\)</c:formatCode>
                <c:ptCount val="32"/>
                <c:pt idx="0">
                  <c:v>40.44</c:v>
                </c:pt>
                <c:pt idx="1">
                  <c:v>48.123599999999996</c:v>
                </c:pt>
                <c:pt idx="2">
                  <c:v>55.342139999999993</c:v>
                </c:pt>
                <c:pt idx="3">
                  <c:v>60.876353999999999</c:v>
                </c:pt>
                <c:pt idx="4">
                  <c:v>63.920171700000004</c:v>
                </c:pt>
                <c:pt idx="5">
                  <c:v>67.116180285000013</c:v>
                </c:pt>
                <c:pt idx="6">
                  <c:v>70.471989299250012</c:v>
                </c:pt>
                <c:pt idx="7">
                  <c:v>72.938508924723763</c:v>
                </c:pt>
                <c:pt idx="8">
                  <c:v>75.491356737089092</c:v>
                </c:pt>
                <c:pt idx="9">
                  <c:v>78.133554222887199</c:v>
                </c:pt>
                <c:pt idx="10">
                  <c:v>80.868228620688242</c:v>
                </c:pt>
                <c:pt idx="11">
                  <c:v>83.698616622412331</c:v>
                </c:pt>
                <c:pt idx="12">
                  <c:v>86.628068204196751</c:v>
                </c:pt>
                <c:pt idx="13">
                  <c:v>89.660050591343634</c:v>
                </c:pt>
                <c:pt idx="14">
                  <c:v>89.660050591343634</c:v>
                </c:pt>
                <c:pt idx="15">
                  <c:v>89.660050591343634</c:v>
                </c:pt>
                <c:pt idx="16">
                  <c:v>89.660050591343634</c:v>
                </c:pt>
                <c:pt idx="17">
                  <c:v>89.660050591343634</c:v>
                </c:pt>
                <c:pt idx="18">
                  <c:v>89.660050591343634</c:v>
                </c:pt>
                <c:pt idx="19">
                  <c:v>89.660050591343634</c:v>
                </c:pt>
                <c:pt idx="20">
                  <c:v>93.246452614997381</c:v>
                </c:pt>
                <c:pt idx="21">
                  <c:v>96.51007845652228</c:v>
                </c:pt>
                <c:pt idx="22">
                  <c:v>96.51007845652228</c:v>
                </c:pt>
                <c:pt idx="23">
                  <c:v>96.51007845652228</c:v>
                </c:pt>
                <c:pt idx="24">
                  <c:v>96.51007845652228</c:v>
                </c:pt>
                <c:pt idx="25">
                  <c:v>91.684574533696164</c:v>
                </c:pt>
                <c:pt idx="26">
                  <c:v>89.850883043022236</c:v>
                </c:pt>
                <c:pt idx="27">
                  <c:v>89.850883043022236</c:v>
                </c:pt>
                <c:pt idx="28">
                  <c:v>89.850883043022236</c:v>
                </c:pt>
                <c:pt idx="29">
                  <c:v>80.865794738720012</c:v>
                </c:pt>
                <c:pt idx="30">
                  <c:v>80.865794738720012</c:v>
                </c:pt>
                <c:pt idx="31">
                  <c:v>80.865794738720012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Summary!$A$15</c:f>
              <c:strCache>
                <c:ptCount val="1"/>
                <c:pt idx="0">
                  <c:v>240M Bond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Summary!$B$11:$AG$11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Ref>
              <c:f>Summary!$B$15:$AG$15</c:f>
              <c:numCache>
                <c:formatCode>"$"#,##0_);[Red]\("$"#,##0\)</c:formatCode>
                <c:ptCount val="32"/>
                <c:pt idx="0">
                  <c:v>40.44</c:v>
                </c:pt>
                <c:pt idx="1">
                  <c:v>48.123599999999996</c:v>
                </c:pt>
                <c:pt idx="2">
                  <c:v>55.342139999999993</c:v>
                </c:pt>
                <c:pt idx="3">
                  <c:v>63.643460999999988</c:v>
                </c:pt>
                <c:pt idx="4">
                  <c:v>66.825634049999991</c:v>
                </c:pt>
                <c:pt idx="5">
                  <c:v>70.166915752499989</c:v>
                </c:pt>
                <c:pt idx="6">
                  <c:v>72.973592382599989</c:v>
                </c:pt>
                <c:pt idx="7">
                  <c:v>75.527668115990977</c:v>
                </c:pt>
                <c:pt idx="8">
                  <c:v>78.17113650005065</c:v>
                </c:pt>
                <c:pt idx="9">
                  <c:v>80.907126277552422</c:v>
                </c:pt>
                <c:pt idx="10">
                  <c:v>82.525268803103472</c:v>
                </c:pt>
                <c:pt idx="11">
                  <c:v>83.350521491134501</c:v>
                </c:pt>
                <c:pt idx="12">
                  <c:v>84.184026706045842</c:v>
                </c:pt>
                <c:pt idx="13">
                  <c:v>85.025866973106304</c:v>
                </c:pt>
                <c:pt idx="14">
                  <c:v>85.876125642837366</c:v>
                </c:pt>
                <c:pt idx="15">
                  <c:v>86.734886899265746</c:v>
                </c:pt>
                <c:pt idx="16">
                  <c:v>87.60223576825841</c:v>
                </c:pt>
                <c:pt idx="17">
                  <c:v>88.478258125940997</c:v>
                </c:pt>
                <c:pt idx="18">
                  <c:v>89.363040707200412</c:v>
                </c:pt>
                <c:pt idx="19">
                  <c:v>90.256671114272422</c:v>
                </c:pt>
                <c:pt idx="20">
                  <c:v>91.159237825415147</c:v>
                </c:pt>
                <c:pt idx="21">
                  <c:v>92.070830203669303</c:v>
                </c:pt>
                <c:pt idx="22">
                  <c:v>92.991538505706004</c:v>
                </c:pt>
                <c:pt idx="23">
                  <c:v>93.921453890763061</c:v>
                </c:pt>
                <c:pt idx="24">
                  <c:v>94.860668429670696</c:v>
                </c:pt>
                <c:pt idx="25">
                  <c:v>95.809275113967402</c:v>
                </c:pt>
                <c:pt idx="26">
                  <c:v>96.767367865107076</c:v>
                </c:pt>
                <c:pt idx="27">
                  <c:v>97.735041543758143</c:v>
                </c:pt>
                <c:pt idx="28">
                  <c:v>98.712391959195728</c:v>
                </c:pt>
                <c:pt idx="29">
                  <c:v>99.699515878787679</c:v>
                </c:pt>
                <c:pt idx="30">
                  <c:v>100.69651103757556</c:v>
                </c:pt>
                <c:pt idx="31">
                  <c:v>101.70347614795132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Summary!$A$16</c:f>
              <c:strCache>
                <c:ptCount val="1"/>
                <c:pt idx="0">
                  <c:v>Refurb Existing Plant</c:v>
                </c:pt>
              </c:strCache>
            </c:strRef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Summary!$B$11:$AG$11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Ref>
              <c:f>Summary!$B$16:$AG$16</c:f>
              <c:numCache>
                <c:formatCode>"$"#,##0_);[Red]\("$"#,##0\)</c:formatCode>
                <c:ptCount val="32"/>
                <c:pt idx="0">
                  <c:v>40.44</c:v>
                </c:pt>
                <c:pt idx="1">
                  <c:v>48.123599999999996</c:v>
                </c:pt>
                <c:pt idx="2">
                  <c:v>55.342139999999993</c:v>
                </c:pt>
                <c:pt idx="3">
                  <c:v>66.410567999999984</c:v>
                </c:pt>
                <c:pt idx="4">
                  <c:v>69.731096399999984</c:v>
                </c:pt>
                <c:pt idx="5">
                  <c:v>76.704206039999988</c:v>
                </c:pt>
                <c:pt idx="6">
                  <c:v>80.539416341999996</c:v>
                </c:pt>
                <c:pt idx="7">
                  <c:v>80.539416341999996</c:v>
                </c:pt>
                <c:pt idx="8">
                  <c:v>80.539416341999996</c:v>
                </c:pt>
                <c:pt idx="9">
                  <c:v>80.539416341999996</c:v>
                </c:pt>
                <c:pt idx="10">
                  <c:v>80.539416341999996</c:v>
                </c:pt>
                <c:pt idx="11">
                  <c:v>80.539416341999996</c:v>
                </c:pt>
                <c:pt idx="12">
                  <c:v>80.539416341999996</c:v>
                </c:pt>
                <c:pt idx="13">
                  <c:v>80.539416341999996</c:v>
                </c:pt>
                <c:pt idx="14">
                  <c:v>80.539416341999996</c:v>
                </c:pt>
                <c:pt idx="15">
                  <c:v>80.539416341999996</c:v>
                </c:pt>
                <c:pt idx="16">
                  <c:v>80.539416341999996</c:v>
                </c:pt>
                <c:pt idx="17">
                  <c:v>80.539416341999996</c:v>
                </c:pt>
                <c:pt idx="18">
                  <c:v>80.539416341999996</c:v>
                </c:pt>
                <c:pt idx="19">
                  <c:v>80.539416341999996</c:v>
                </c:pt>
                <c:pt idx="20">
                  <c:v>80.539416341999996</c:v>
                </c:pt>
                <c:pt idx="21">
                  <c:v>80.539416341999996</c:v>
                </c:pt>
                <c:pt idx="22">
                  <c:v>80.539416341999996</c:v>
                </c:pt>
                <c:pt idx="23">
                  <c:v>80.539416341999996</c:v>
                </c:pt>
                <c:pt idx="24">
                  <c:v>80.539416341999996</c:v>
                </c:pt>
                <c:pt idx="25">
                  <c:v>80.539416341999996</c:v>
                </c:pt>
                <c:pt idx="26">
                  <c:v>80.539416341999996</c:v>
                </c:pt>
                <c:pt idx="27">
                  <c:v>80.539416341999996</c:v>
                </c:pt>
                <c:pt idx="28">
                  <c:v>80.539416341999996</c:v>
                </c:pt>
                <c:pt idx="29">
                  <c:v>80.539416341999996</c:v>
                </c:pt>
                <c:pt idx="30">
                  <c:v>80.539416341999996</c:v>
                </c:pt>
                <c:pt idx="31">
                  <c:v>80.539416341999996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Summary!$A$16</c:f>
              <c:strCache>
                <c:ptCount val="1"/>
                <c:pt idx="0">
                  <c:v>Refurb Existing Plant</c:v>
                </c:pt>
              </c:strCache>
            </c:strRef>
          </c:tx>
          <c:marker>
            <c:symbol val="none"/>
          </c:marker>
          <c:cat>
            <c:numRef>
              <c:f>Summary!$B$11:$AG$11</c:f>
              <c:numCache>
                <c:formatCode>General</c:formatCode>
                <c:ptCount val="3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283712"/>
        <c:axId val="693774016"/>
      </c:lineChart>
      <c:catAx>
        <c:axId val="66328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693774016"/>
        <c:crosses val="autoZero"/>
        <c:auto val="1"/>
        <c:lblAlgn val="ctr"/>
        <c:lblOffset val="100"/>
        <c:noMultiLvlLbl val="0"/>
      </c:catAx>
      <c:valAx>
        <c:axId val="693774016"/>
        <c:scaling>
          <c:orientation val="minMax"/>
          <c:min val="40"/>
        </c:scaling>
        <c:delete val="0"/>
        <c:axPos val="l"/>
        <c:majorGridlines/>
        <c:numFmt formatCode="&quot;$&quot;#,##0_);[Red]\(&quot;$&quot;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663283712"/>
        <c:crosses val="autoZero"/>
        <c:crossBetween val="between"/>
      </c:valAx>
    </c:plotArea>
    <c:legend>
      <c:legendPos val="b"/>
      <c:legendEntry>
        <c:idx val="5"/>
        <c:delete val="1"/>
      </c:legendEntry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1914524</xdr:colOff>
      <xdr:row>25</xdr:row>
      <xdr:rowOff>38100</xdr:rowOff>
    </xdr:from>
    <xdr:to>
      <xdr:col>14</xdr:col>
      <xdr:colOff>457199</xdr:colOff>
      <xdr:row>59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666751</xdr:colOff>
      <xdr:row>25</xdr:row>
      <xdr:rowOff>90486</xdr:rowOff>
    </xdr:from>
    <xdr:to>
      <xdr:col>30</xdr:col>
      <xdr:colOff>28576</xdr:colOff>
      <xdr:row>59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4"/>
  <sheetViews>
    <sheetView workbookViewId="0">
      <pane xSplit="1" ySplit="2" topLeftCell="N24" activePane="bottomRight" state="frozen"/>
      <selection pane="topRight" activeCell="B1" sqref="B1"/>
      <selection pane="bottomLeft" activeCell="A3" sqref="A3"/>
      <selection pane="bottomRight" activeCell="A91" sqref="A91:A92"/>
    </sheetView>
  </sheetViews>
  <sheetFormatPr defaultRowHeight="15" x14ac:dyDescent="0.25"/>
  <cols>
    <col min="1" max="1" width="29.28515625" bestFit="1" customWidth="1"/>
    <col min="2" max="2" width="15.5703125" bestFit="1" customWidth="1"/>
    <col min="3" max="5" width="12.85546875" bestFit="1" customWidth="1"/>
    <col min="6" max="22" width="11.85546875" bestFit="1" customWidth="1"/>
    <col min="23" max="23" width="15.5703125" bestFit="1" customWidth="1"/>
    <col min="24" max="32" width="11.85546875" bestFit="1" customWidth="1"/>
    <col min="33" max="33" width="12.85546875" bestFit="1" customWidth="1"/>
    <col min="34" max="34" width="14.5703125" bestFit="1" customWidth="1"/>
    <col min="35" max="35" width="15.5703125" bestFit="1" customWidth="1"/>
  </cols>
  <sheetData>
    <row r="1" spans="1:33" x14ac:dyDescent="0.25">
      <c r="A1" t="s">
        <v>59</v>
      </c>
    </row>
    <row r="2" spans="1:33" x14ac:dyDescent="0.25">
      <c r="B2" s="8">
        <v>2018</v>
      </c>
      <c r="C2" s="8">
        <v>2019</v>
      </c>
      <c r="D2" s="8">
        <v>2020</v>
      </c>
      <c r="E2" s="8">
        <v>2021</v>
      </c>
      <c r="F2" s="8">
        <v>2022</v>
      </c>
      <c r="G2" s="8">
        <v>2023</v>
      </c>
      <c r="H2" s="8">
        <v>2024</v>
      </c>
      <c r="I2" s="8">
        <v>2025</v>
      </c>
      <c r="J2" s="8">
        <v>2026</v>
      </c>
      <c r="K2" s="8">
        <v>2027</v>
      </c>
      <c r="L2" s="8">
        <v>2028</v>
      </c>
      <c r="M2" s="8">
        <v>2029</v>
      </c>
      <c r="N2" s="8">
        <v>2030</v>
      </c>
      <c r="O2" s="8">
        <v>2031</v>
      </c>
      <c r="P2" s="8">
        <v>2032</v>
      </c>
      <c r="Q2" s="8">
        <v>2033</v>
      </c>
      <c r="R2" s="8">
        <v>2034</v>
      </c>
      <c r="S2" s="8">
        <v>2035</v>
      </c>
      <c r="T2" s="8">
        <v>2036</v>
      </c>
      <c r="U2" s="8">
        <v>2037</v>
      </c>
      <c r="V2" s="8">
        <v>2038</v>
      </c>
      <c r="W2" s="8">
        <v>2039</v>
      </c>
      <c r="X2" s="8">
        <v>2040</v>
      </c>
      <c r="Y2" s="8">
        <v>2041</v>
      </c>
      <c r="Z2" s="8">
        <v>2042</v>
      </c>
      <c r="AA2" s="8">
        <v>2043</v>
      </c>
      <c r="AB2" s="8">
        <v>2044</v>
      </c>
      <c r="AC2" s="8">
        <v>2045</v>
      </c>
      <c r="AD2" s="8">
        <v>2046</v>
      </c>
      <c r="AE2" s="8">
        <v>2047</v>
      </c>
      <c r="AF2" s="8">
        <v>2048</v>
      </c>
      <c r="AG2" s="8">
        <v>2049</v>
      </c>
    </row>
    <row r="3" spans="1:33" x14ac:dyDescent="0.25">
      <c r="A3" t="s">
        <v>57</v>
      </c>
      <c r="B3" s="18">
        <f>PayGo!E22</f>
        <v>2580780.7400000021</v>
      </c>
      <c r="C3" s="18">
        <f>PayGo!F22</f>
        <v>60269.810000002384</v>
      </c>
      <c r="D3" s="18">
        <f>PayGo!G22</f>
        <v>132455.95000000298</v>
      </c>
      <c r="E3" s="18">
        <f>PayGo!H22</f>
        <v>320098.61718000472</v>
      </c>
      <c r="F3" s="18">
        <f>PayGo!I22</f>
        <v>4012462.2030456662</v>
      </c>
      <c r="G3" s="18">
        <f>PayGo!J22</f>
        <v>8687811.8815883584</v>
      </c>
      <c r="H3" s="18">
        <f>PayGo!K22</f>
        <v>11160404.388237126</v>
      </c>
      <c r="I3" s="18">
        <f>PayGo!L22</f>
        <v>10433103.457631901</v>
      </c>
      <c r="J3" s="18">
        <f>PayGo!M22</f>
        <v>9473369.9075942859</v>
      </c>
      <c r="K3" s="18">
        <f>PayGo!N22</f>
        <v>8874571.3562052771</v>
      </c>
      <c r="L3" s="18">
        <f>PayGo!O22</f>
        <v>8039411.5584148765</v>
      </c>
      <c r="M3" s="18">
        <f>PayGo!P22</f>
        <v>6960004.3481062315</v>
      </c>
      <c r="N3" s="18">
        <f>PayGo!Q22</f>
        <v>6268942.1710161678</v>
      </c>
      <c r="O3" s="18">
        <f>PayGo!R22</f>
        <v>5976908.1933737732</v>
      </c>
      <c r="P3" s="18">
        <f>PayGo!S22</f>
        <v>6094816.6905586086</v>
      </c>
      <c r="Q3" s="18">
        <f>PayGo!T22</f>
        <v>6628817.5610992834</v>
      </c>
      <c r="R3" s="18">
        <f>PayGo!U22</f>
        <v>7350092.2047627717</v>
      </c>
      <c r="S3" s="18">
        <f>PayGo!V22</f>
        <v>7773021.3450682163</v>
      </c>
      <c r="T3" s="18">
        <f>PayGo!W22</f>
        <v>8537203.3983913809</v>
      </c>
      <c r="U3" s="18">
        <f>PayGo!X22</f>
        <v>8975822.3225139156</v>
      </c>
      <c r="V3" s="18">
        <f>PayGo!Y22</f>
        <v>9076832.2816554084</v>
      </c>
      <c r="W3" s="18">
        <f>PayGo!Z22</f>
        <v>8827741.7441115528</v>
      </c>
      <c r="X3" s="18">
        <f>PayGo!AA22</f>
        <v>8215596.9915049858</v>
      </c>
      <c r="Y3" s="18">
        <f>PayGo!AB22</f>
        <v>7472181.8733307198</v>
      </c>
      <c r="Z3" s="18">
        <f>PayGo!AC22</f>
        <v>6586018.5309655257</v>
      </c>
      <c r="AA3" s="18">
        <f>PayGo!AD22</f>
        <v>5545138.2164661586</v>
      </c>
      <c r="AB3" s="18">
        <f>PayGo!AE22</f>
        <v>4084415.2961896062</v>
      </c>
      <c r="AC3" s="18">
        <f>PayGo!AF22</f>
        <v>11288315.593722112</v>
      </c>
      <c r="AD3" s="18">
        <f>PayGo!AG22</f>
        <v>18040730.168122612</v>
      </c>
      <c r="AE3" s="18">
        <f>PayGo!AH22</f>
        <v>24324954.04763522</v>
      </c>
      <c r="AF3" s="18">
        <f>PayGo!AI22</f>
        <v>30123664.176549092</v>
      </c>
      <c r="AG3" s="18">
        <f>PayGo!AJ22</f>
        <v>35418896.546092063</v>
      </c>
    </row>
    <row r="4" spans="1:33" x14ac:dyDescent="0.25">
      <c r="A4" t="s">
        <v>92</v>
      </c>
      <c r="B4" s="18">
        <f>'1 Short Term Loan'!E22</f>
        <v>2580780.7400000021</v>
      </c>
      <c r="C4" s="18">
        <f>'1 Short Term Loan'!F22</f>
        <v>6949690.9000000022</v>
      </c>
      <c r="D4" s="18">
        <f>'1 Short Term Loan'!G22</f>
        <v>12901982.348000005</v>
      </c>
      <c r="E4" s="18">
        <f>'1 Short Term Loan'!H22</f>
        <v>7773751.3847800083</v>
      </c>
      <c r="F4" s="18">
        <f>'1 Short Term Loan'!I22</f>
        <v>3443136.5045976676</v>
      </c>
      <c r="G4" s="18">
        <f>'1 Short Term Loan'!J22</f>
        <v>2105560.947185155</v>
      </c>
      <c r="H4" s="18">
        <f>'1 Short Term Loan'!K22</f>
        <v>565228.21787872165</v>
      </c>
      <c r="I4" s="18">
        <f>'1 Short Term Loan'!L22</f>
        <v>1815002.0513182916</v>
      </c>
      <c r="J4" s="18">
        <f>'1 Short Term Loan'!M22</f>
        <v>12882048.031842334</v>
      </c>
      <c r="K4" s="18">
        <f>'1 Short Term Loan'!N22</f>
        <v>14310029.011014983</v>
      </c>
      <c r="L4" s="18">
        <f>'1 Short Term Loan'!O22</f>
        <v>15501648.743786246</v>
      </c>
      <c r="M4" s="18">
        <f>'1 Short Term Loan'!P22</f>
        <v>16449021.064039264</v>
      </c>
      <c r="N4" s="18">
        <f>'1 Short Term Loan'!Q22</f>
        <v>17143938.41751086</v>
      </c>
      <c r="O4" s="18">
        <f>'1 Short Term Loan'!R22</f>
        <v>17577859.970430121</v>
      </c>
      <c r="P4" s="18">
        <f>'1 Short Term Loan'!S22</f>
        <v>17741899.278176621</v>
      </c>
      <c r="Q4" s="18">
        <f>'1 Short Term Loan'!T22</f>
        <v>17621811.497678958</v>
      </c>
      <c r="R4" s="18">
        <f>'1 Short Term Loan'!U22</f>
        <v>17208180.126672097</v>
      </c>
      <c r="S4" s="18">
        <f>'1 Short Term Loan'!V22</f>
        <v>16496203.252307199</v>
      </c>
      <c r="T4" s="18">
        <f>'1 Short Term Loan'!W22</f>
        <v>16125479.290960021</v>
      </c>
      <c r="U4" s="18">
        <f>'1 Short Term Loan'!X22</f>
        <v>15429192.200412214</v>
      </c>
      <c r="V4" s="18">
        <f>'1 Short Term Loan'!Y22</f>
        <v>14395296.144883364</v>
      </c>
      <c r="W4" s="18">
        <f>'1 Short Term Loan'!Z22</f>
        <v>13011299.592669167</v>
      </c>
      <c r="X4" s="18">
        <f>'1 Short Term Loan'!AA22</f>
        <v>11264248.825392257</v>
      </c>
      <c r="Y4" s="18">
        <f>'1 Short Term Loan'!AB22</f>
        <v>9140710.8370953277</v>
      </c>
      <c r="Z4" s="18">
        <f>'1 Short Term Loan'!AC22</f>
        <v>6626755.6006006226</v>
      </c>
      <c r="AA4" s="18">
        <f>'1 Short Term Loan'!AD22</f>
        <v>3707937.6777248345</v>
      </c>
      <c r="AB4" s="18">
        <f>'1 Short Term Loan'!AE22</f>
        <v>369277.14907186478</v>
      </c>
      <c r="AC4" s="18">
        <f>'1 Short Term Loan'!AF22</f>
        <v>5695239.8382279538</v>
      </c>
      <c r="AD4" s="18">
        <f>'1 Short Term Loan'!AG22</f>
        <v>10569716.804252036</v>
      </c>
      <c r="AE4" s="18">
        <f>'1 Short Term Loan'!AH22</f>
        <v>14976003.075388227</v>
      </c>
      <c r="AF4" s="18">
        <f>'1 Short Term Loan'!AI22</f>
        <v>18896775.595925681</v>
      </c>
      <c r="AG4" s="18">
        <f>'1 Short Term Loan'!AJ22</f>
        <v>22314070.357092235</v>
      </c>
    </row>
    <row r="5" spans="1:33" x14ac:dyDescent="0.25">
      <c r="A5" t="s">
        <v>91</v>
      </c>
      <c r="B5" s="18">
        <f>'1 ST 20 Yr Loan'!E22</f>
        <v>2580780.7400000021</v>
      </c>
      <c r="C5" s="18">
        <f>'1 ST 20 Yr Loan'!F22</f>
        <v>6949690.9000000022</v>
      </c>
      <c r="D5" s="18">
        <f>'1 ST 20 Yr Loan'!G22</f>
        <v>12224061.293500006</v>
      </c>
      <c r="E5" s="18">
        <f>'1 ST 20 Yr Loan'!H22</f>
        <v>16863106.639530007</v>
      </c>
      <c r="F5" s="18">
        <f>'1 ST 20 Yr Loan'!I22</f>
        <v>20814443.038188163</v>
      </c>
      <c r="G5" s="18">
        <f>'1 ST 20 Yr Loan'!J22</f>
        <v>25379214.170162983</v>
      </c>
      <c r="H5" s="18">
        <f>'1 ST 20 Yr Loan'!K22</f>
        <v>30686699.202915486</v>
      </c>
      <c r="I5" s="18">
        <f>'1 ST 20 Yr Loan'!L22</f>
        <v>39479212.036827624</v>
      </c>
      <c r="J5" s="18">
        <f>'1 ST 20 Yr Loan'!M22</f>
        <v>43768535.733065479</v>
      </c>
      <c r="K5" s="18">
        <f>'1 ST 20 Yr Loan'!N22</f>
        <v>39163211.431571573</v>
      </c>
      <c r="L5" s="18">
        <f>'1 ST 20 Yr Loan'!O22</f>
        <v>35091997.482422605</v>
      </c>
      <c r="M5" s="18">
        <f>'1 ST 20 Yr Loan'!P22</f>
        <v>31573974.225457843</v>
      </c>
      <c r="N5" s="18">
        <f>'1 ST 20 Yr Loan'!Q22</f>
        <v>28628844.440078691</v>
      </c>
      <c r="O5" s="18">
        <f>'1 ST 20 Yr Loan'!R22</f>
        <v>26276954.487857088</v>
      </c>
      <c r="P5" s="18">
        <f>'1 ST 20 Yr Loan'!S22</f>
        <v>23655182.290462717</v>
      </c>
      <c r="Q5" s="18">
        <f>'1 ST 20 Yr Loan'!T22</f>
        <v>20749283.004824184</v>
      </c>
      <c r="R5" s="18">
        <f>'1 ST 20 Yr Loan'!U22</f>
        <v>17549840.128676459</v>
      </c>
      <c r="S5" s="18">
        <f>'1 ST 20 Yr Loan'!V22</f>
        <v>14052051.749170698</v>
      </c>
      <c r="T5" s="18">
        <f>'1 ST 20 Yr Loan'!W22</f>
        <v>10895516.282682657</v>
      </c>
      <c r="U5" s="18">
        <f>'1 ST 20 Yr Loan'!X22</f>
        <v>7413417.6869939864</v>
      </c>
      <c r="V5" s="18">
        <f>'1 ST 20 Yr Loan'!Y22</f>
        <v>4604148.8473411016</v>
      </c>
      <c r="W5" s="18">
        <f>'1 ST 20 Yr Loan'!Z22</f>
        <v>2364278.7471281812</v>
      </c>
      <c r="X5" s="18">
        <f>'1 ST 20 Yr Loan'!AA22</f>
        <v>-238645.56814743578</v>
      </c>
      <c r="Y5" s="18">
        <f>'1 ST 20 Yr Loan'!AB22</f>
        <v>1441942.8955569193</v>
      </c>
      <c r="Z5" s="18">
        <f>'1 ST 20 Yr Loan'!AC22</f>
        <v>2732114.1110635027</v>
      </c>
      <c r="AA5" s="18">
        <f>'1 ST 20 Yr Loan'!AD22</f>
        <v>2257877.3410608545</v>
      </c>
      <c r="AB5" s="18">
        <f>'1 ST 20 Yr Loan'!AE22</f>
        <v>847170.75161232054</v>
      </c>
      <c r="AC5" s="18">
        <f>'1 ST 20 Yr Loan'!AF22</f>
        <v>8101087.3799728453</v>
      </c>
      <c r="AD5" s="18">
        <f>'1 ST 20 Yr Loan'!AG22</f>
        <v>14903518.285201363</v>
      </c>
      <c r="AE5" s="18">
        <f>'1 ST 20 Yr Loan'!AH22</f>
        <v>18706285.148565389</v>
      </c>
      <c r="AF5" s="18">
        <f>'1 ST 20 Yr Loan'!AI22</f>
        <v>22023538.261330679</v>
      </c>
      <c r="AG5" s="18">
        <f>'1 ST 20 Yr Loan'!AJ22</f>
        <v>24837313.614725061</v>
      </c>
    </row>
    <row r="6" spans="1:33" x14ac:dyDescent="0.25">
      <c r="A6" t="s">
        <v>58</v>
      </c>
      <c r="B6" s="18">
        <f>'240M Bond'!E22</f>
        <v>2580780.7400000021</v>
      </c>
      <c r="C6" s="18">
        <f>'240M Bond'!F22</f>
        <v>6949690.9000000022</v>
      </c>
      <c r="D6" s="18">
        <f>'240M Bond'!G22</f>
        <v>226224061.29350001</v>
      </c>
      <c r="E6" s="18">
        <f>'240M Bond'!H22</f>
        <v>116982715.85220501</v>
      </c>
      <c r="F6" s="18">
        <f>'240M Bond'!I22</f>
        <v>6942641.9241718948</v>
      </c>
      <c r="G6" s="18">
        <f>'240M Bond'!J22</f>
        <v>5026932.2131208964</v>
      </c>
      <c r="H6" s="18">
        <f>'240M Bond'!K22</f>
        <v>3699222.9545922317</v>
      </c>
      <c r="I6" s="18">
        <f>'240M Bond'!L22</f>
        <v>6881209.6970283575</v>
      </c>
      <c r="J6" s="18">
        <f>'240M Bond'!M22</f>
        <v>5585538.8885885365</v>
      </c>
      <c r="K6" s="18">
        <f>'240M Bond'!N22</f>
        <v>5421645.2747532427</v>
      </c>
      <c r="L6" s="18">
        <f>'240M Bond'!O22</f>
        <v>5477288.5132676363</v>
      </c>
      <c r="M6" s="18">
        <f>'240M Bond'!P22</f>
        <v>5521192.369626835</v>
      </c>
      <c r="N6" s="18">
        <f>'240M Bond'!Q22</f>
        <v>5547474.3698712923</v>
      </c>
      <c r="O6" s="18">
        <f>'240M Bond'!R22</f>
        <v>5549942.0113367625</v>
      </c>
      <c r="P6" s="18">
        <f>'240M Bond'!S22</f>
        <v>5522080.6638205387</v>
      </c>
      <c r="Q6" s="18">
        <f>'240M Bond'!T22</f>
        <v>5452041.0168131515</v>
      </c>
      <c r="R6" s="18">
        <f>'240M Bond'!U22</f>
        <v>5332826.055937089</v>
      </c>
      <c r="S6" s="18">
        <f>'240M Bond'!V22</f>
        <v>5162077.55110991</v>
      </c>
      <c r="T6" s="18">
        <f>'240M Bond'!W22</f>
        <v>5581862.0383014493</v>
      </c>
      <c r="U6" s="18">
        <f>'240M Bond'!X22</f>
        <v>5927856.2760833651</v>
      </c>
      <c r="V6" s="18">
        <f>'240M Bond'!Y22</f>
        <v>6190532.1574731395</v>
      </c>
      <c r="W6" s="18">
        <f>'240M Bond'!Z22</f>
        <v>6359941.0568523705</v>
      </c>
      <c r="X6" s="18">
        <f>'240M Bond'!AA22</f>
        <v>6425697.5909904502</v>
      </c>
      <c r="Y6" s="18">
        <f>'240M Bond'!AB22</f>
        <v>6376962.7724282667</v>
      </c>
      <c r="Z6" s="18">
        <f>'240M Bond'!AC22</f>
        <v>6202426.5326712802</v>
      </c>
      <c r="AA6" s="18">
        <f>'240M Bond'!AD22</f>
        <v>5890289.5918062069</v>
      </c>
      <c r="AB6" s="18">
        <f>'240M Bond'!AE22</f>
        <v>5428244.6502896771</v>
      </c>
      <c r="AC6" s="18">
        <f>'240M Bond'!AF22</f>
        <v>4803456.8777591884</v>
      </c>
      <c r="AD6" s="18">
        <f>'240M Bond'!AG22</f>
        <v>4002543.6727854423</v>
      </c>
      <c r="AE6" s="18">
        <f>'240M Bond'!AH22</f>
        <v>3011553.6665194482</v>
      </c>
      <c r="AF6" s="18">
        <f>'240M Bond'!AI22</f>
        <v>1815944.9421863034</v>
      </c>
      <c r="AG6" s="18">
        <f>'240M Bond'!AJ22</f>
        <v>400562.44133917242</v>
      </c>
    </row>
    <row r="7" spans="1:33" x14ac:dyDescent="0.25">
      <c r="A7" t="s">
        <v>87</v>
      </c>
      <c r="B7" s="18">
        <f>'Option 5'!E22</f>
        <v>2580780.7400000021</v>
      </c>
      <c r="C7" s="18">
        <f>'Option 5'!F22</f>
        <v>30719690.900000013</v>
      </c>
      <c r="D7" s="18">
        <f>'Option 5'!G22</f>
        <v>7574061.2935000136</v>
      </c>
      <c r="E7" s="18">
        <f>'Option 5'!H22</f>
        <v>6172325.0648800135</v>
      </c>
      <c r="F7" s="18">
        <f>'Option 5'!I22</f>
        <v>3890840.8101556711</v>
      </c>
      <c r="G7" s="18">
        <f>'Option 5'!J22</f>
        <v>3506957.8640493639</v>
      </c>
      <c r="H7" s="18">
        <f>'Option 5'!K22</f>
        <v>-4009143.885183312</v>
      </c>
      <c r="I7" s="18">
        <f>'Option 5'!L22</f>
        <v>4734860.9283300154</v>
      </c>
      <c r="J7" s="18">
        <f>'Option 5'!M22</f>
        <v>11646433.122410949</v>
      </c>
      <c r="K7" s="18">
        <f>'Option 5'!N22</f>
        <v>18698940.315140493</v>
      </c>
      <c r="L7" s="18">
        <f>'Option 5'!O22</f>
        <v>18735086.261468645</v>
      </c>
      <c r="M7" s="18">
        <f>'Option 5'!P22</f>
        <v>12306984.795278549</v>
      </c>
      <c r="N7" s="18">
        <f>'Option 5'!Q22</f>
        <v>6386428.3623070307</v>
      </c>
      <c r="O7" s="18">
        <f>'Option 5'!R22</f>
        <v>74876.128783185035</v>
      </c>
      <c r="P7" s="18">
        <f>'Option 5'!S22</f>
        <v>7913441.6500865705</v>
      </c>
      <c r="Q7" s="18">
        <f>'Option 5'!T22</f>
        <v>16047880.083145797</v>
      </c>
      <c r="R7" s="18">
        <f>'Option 5'!U22</f>
        <v>23888774.925695825</v>
      </c>
      <c r="S7" s="18">
        <f>'Option 5'!V22</f>
        <v>23971324.264887821</v>
      </c>
      <c r="T7" s="18">
        <f>'Option 5'!W22</f>
        <v>16855126.51709754</v>
      </c>
      <c r="U7" s="18">
        <f>'Option 5'!X22</f>
        <v>23283365.64010663</v>
      </c>
      <c r="V7" s="18">
        <f>'Option 5'!Y22</f>
        <v>27013995.798134666</v>
      </c>
      <c r="W7" s="18">
        <f>'Option 5'!Z22</f>
        <v>27704525.459477354</v>
      </c>
      <c r="X7" s="18">
        <f>'Option 5'!AA22</f>
        <v>22002000.905757338</v>
      </c>
      <c r="Y7" s="18">
        <f>'Option 5'!AB22</f>
        <v>9852989.1310172975</v>
      </c>
      <c r="Z7" s="18">
        <f>'Option 5'!AC22</f>
        <v>11663560.108079482</v>
      </c>
      <c r="AA7" s="18">
        <f>'Option 5'!AD22</f>
        <v>13649268.398760587</v>
      </c>
      <c r="AB7" s="18">
        <f>'Option 5'!AE22</f>
        <v>15195134.083664503</v>
      </c>
      <c r="AC7" s="18">
        <f>'Option 5'!AF22</f>
        <v>8845622.9863774814</v>
      </c>
      <c r="AD7" s="18">
        <f>'Option 5'!AG22</f>
        <v>-5405373.8340415433</v>
      </c>
      <c r="AE7" s="18">
        <f>'Option 5'!AH22</f>
        <v>-5744561.3493484594</v>
      </c>
      <c r="AF7" s="18">
        <f>'Option 5'!AI22</f>
        <v>-6039262.6152541153</v>
      </c>
      <c r="AG7" s="18">
        <f>'Option 5'!AJ22</f>
        <v>-6817441.6405306682</v>
      </c>
    </row>
    <row r="10" spans="1:33" x14ac:dyDescent="0.25">
      <c r="A10" t="s">
        <v>60</v>
      </c>
    </row>
    <row r="11" spans="1:33" x14ac:dyDescent="0.25">
      <c r="B11" s="8">
        <v>2018</v>
      </c>
      <c r="C11" s="8">
        <v>2019</v>
      </c>
      <c r="D11" s="8">
        <v>2020</v>
      </c>
      <c r="E11" s="8">
        <v>2021</v>
      </c>
      <c r="F11" s="8">
        <v>2022</v>
      </c>
      <c r="G11" s="8">
        <v>2023</v>
      </c>
      <c r="H11" s="8">
        <v>2024</v>
      </c>
      <c r="I11" s="8">
        <v>2025</v>
      </c>
      <c r="J11" s="8">
        <v>2026</v>
      </c>
      <c r="K11" s="8">
        <v>2027</v>
      </c>
      <c r="L11" s="8">
        <v>2028</v>
      </c>
      <c r="M11" s="8">
        <v>2029</v>
      </c>
      <c r="N11" s="8">
        <v>2030</v>
      </c>
      <c r="O11" s="8">
        <v>2031</v>
      </c>
      <c r="P11" s="8">
        <v>2032</v>
      </c>
      <c r="Q11" s="8">
        <v>2033</v>
      </c>
      <c r="R11" s="8">
        <v>2034</v>
      </c>
      <c r="S11" s="8">
        <v>2035</v>
      </c>
      <c r="T11" s="8">
        <v>2036</v>
      </c>
      <c r="U11" s="8">
        <v>2037</v>
      </c>
      <c r="V11" s="8">
        <v>2038</v>
      </c>
      <c r="W11" s="8">
        <v>2039</v>
      </c>
      <c r="X11" s="8">
        <v>2040</v>
      </c>
      <c r="Y11" s="8">
        <v>2041</v>
      </c>
      <c r="Z11" s="8">
        <v>2042</v>
      </c>
      <c r="AA11" s="8">
        <v>2043</v>
      </c>
      <c r="AB11" s="8">
        <v>2044</v>
      </c>
      <c r="AC11" s="8">
        <v>2045</v>
      </c>
      <c r="AD11" s="8">
        <v>2046</v>
      </c>
      <c r="AE11" s="8">
        <v>2047</v>
      </c>
      <c r="AF11" s="8">
        <v>2048</v>
      </c>
      <c r="AG11" s="8">
        <v>2049</v>
      </c>
    </row>
    <row r="12" spans="1:33" x14ac:dyDescent="0.25">
      <c r="A12" t="s">
        <v>57</v>
      </c>
      <c r="B12" s="36">
        <f>PayGo!E50</f>
        <v>40.44</v>
      </c>
      <c r="C12" s="36">
        <f>PayGo!F50</f>
        <v>50.55</v>
      </c>
      <c r="D12" s="36">
        <f>PayGo!G50</f>
        <v>63.1875</v>
      </c>
      <c r="E12" s="36">
        <f>PayGo!H50</f>
        <v>75.825000000000003</v>
      </c>
      <c r="F12" s="36">
        <f>PayGo!I50</f>
        <v>75.825000000000003</v>
      </c>
      <c r="G12" s="36">
        <f>PayGo!J50</f>
        <v>75.825000000000003</v>
      </c>
      <c r="H12" s="36">
        <f>PayGo!K50</f>
        <v>75.825000000000003</v>
      </c>
      <c r="I12" s="36">
        <f>PayGo!L50</f>
        <v>75.825000000000003</v>
      </c>
      <c r="J12" s="36">
        <f>PayGo!M50</f>
        <v>75.825000000000003</v>
      </c>
      <c r="K12" s="36">
        <f>PayGo!N50</f>
        <v>75.825000000000003</v>
      </c>
      <c r="L12" s="36">
        <f>PayGo!O50</f>
        <v>75.825000000000003</v>
      </c>
      <c r="M12" s="36">
        <f>PayGo!P50</f>
        <v>75.825000000000003</v>
      </c>
      <c r="N12" s="36">
        <f>PayGo!Q50</f>
        <v>78.09975</v>
      </c>
      <c r="O12" s="36">
        <f>PayGo!R50</f>
        <v>80.442742500000008</v>
      </c>
      <c r="P12" s="36">
        <f>PayGo!S50</f>
        <v>82.856024775000009</v>
      </c>
      <c r="Q12" s="36">
        <f>PayGo!T50</f>
        <v>85.341705518250009</v>
      </c>
      <c r="R12" s="36">
        <f>PayGo!U50</f>
        <v>87.048539628615018</v>
      </c>
      <c r="S12" s="36">
        <f>PayGo!V50</f>
        <v>87.048539628615018</v>
      </c>
      <c r="T12" s="36">
        <f>PayGo!W50</f>
        <v>87.048539628615018</v>
      </c>
      <c r="U12" s="36">
        <f>PayGo!X50</f>
        <v>87.048539628615018</v>
      </c>
      <c r="V12" s="36">
        <f>PayGo!Y50</f>
        <v>87.048539628615018</v>
      </c>
      <c r="W12" s="36">
        <f>PayGo!Z50</f>
        <v>87.048539628615018</v>
      </c>
      <c r="X12" s="36">
        <f>PayGo!AA50</f>
        <v>87.048539628615018</v>
      </c>
      <c r="Y12" s="36">
        <f>PayGo!AB50</f>
        <v>87.919025024901174</v>
      </c>
      <c r="Z12" s="36">
        <f>PayGo!AC50</f>
        <v>88.798215275150184</v>
      </c>
      <c r="AA12" s="36">
        <f>PayGo!AD50</f>
        <v>89.686197427901689</v>
      </c>
      <c r="AB12" s="36">
        <f>PayGo!AE50</f>
        <v>89.686197427901689</v>
      </c>
      <c r="AC12" s="36">
        <f>PayGo!AF50</f>
        <v>89.686197427901689</v>
      </c>
      <c r="AD12" s="36">
        <f>PayGo!AG50</f>
        <v>89.686197427901689</v>
      </c>
      <c r="AE12" s="36">
        <f>PayGo!AH50</f>
        <v>89.686197427901689</v>
      </c>
      <c r="AF12" s="36">
        <f>PayGo!AI50</f>
        <v>89.686197427901689</v>
      </c>
      <c r="AG12" s="36">
        <f>PayGo!AJ50</f>
        <v>89.686197427901689</v>
      </c>
    </row>
    <row r="13" spans="1:33" x14ac:dyDescent="0.25">
      <c r="A13" t="s">
        <v>92</v>
      </c>
      <c r="B13" s="36">
        <f>'1 Short Term Loan'!E50</f>
        <v>40.44</v>
      </c>
      <c r="C13" s="36">
        <f>'1 Short Term Loan'!F50</f>
        <v>48.123599999999996</v>
      </c>
      <c r="D13" s="36">
        <f>'1 Short Term Loan'!G50</f>
        <v>57.748319999999993</v>
      </c>
      <c r="E13" s="36">
        <f>'1 Short Term Loan'!H50</f>
        <v>69.297983999999985</v>
      </c>
      <c r="F13" s="36">
        <f>'1 Short Term Loan'!I50</f>
        <v>77.613742079999994</v>
      </c>
      <c r="G13" s="36">
        <f>'1 Short Term Loan'!J50</f>
        <v>89.25580339199999</v>
      </c>
      <c r="H13" s="36">
        <f>'1 Short Term Loan'!K50</f>
        <v>89.25580339199999</v>
      </c>
      <c r="I13" s="36">
        <f>'1 Short Term Loan'!L50</f>
        <v>89.25580339199999</v>
      </c>
      <c r="J13" s="36">
        <f>'1 Short Term Loan'!M50</f>
        <v>83.007897154559984</v>
      </c>
      <c r="K13" s="36">
        <f>'1 Short Term Loan'!N50</f>
        <v>83.007897154559984</v>
      </c>
      <c r="L13" s="36">
        <f>'1 Short Term Loan'!O50</f>
        <v>83.007897154559984</v>
      </c>
      <c r="M13" s="36">
        <f>'1 Short Term Loan'!P50</f>
        <v>83.007897154559984</v>
      </c>
      <c r="N13" s="36">
        <f>'1 Short Term Loan'!Q50</f>
        <v>83.007897154559984</v>
      </c>
      <c r="O13" s="36">
        <f>'1 Short Term Loan'!R50</f>
        <v>83.007897154559984</v>
      </c>
      <c r="P13" s="36">
        <f>'1 Short Term Loan'!S50</f>
        <v>83.007897154559984</v>
      </c>
      <c r="Q13" s="36">
        <f>'1 Short Term Loan'!T50</f>
        <v>83.007897154559984</v>
      </c>
      <c r="R13" s="36">
        <f>'1 Short Term Loan'!U50</f>
        <v>83.007897154559984</v>
      </c>
      <c r="S13" s="36">
        <f>'1 Short Term Loan'!V50</f>
        <v>83.007897154559984</v>
      </c>
      <c r="T13" s="36">
        <f>'1 Short Term Loan'!W50</f>
        <v>83.007897154559984</v>
      </c>
      <c r="U13" s="36">
        <f>'1 Short Term Loan'!X50</f>
        <v>83.007897154559984</v>
      </c>
      <c r="V13" s="36">
        <f>'1 Short Term Loan'!Y50</f>
        <v>83.007897154559984</v>
      </c>
      <c r="W13" s="36">
        <f>'1 Short Term Loan'!Z50</f>
        <v>83.007897154559984</v>
      </c>
      <c r="X13" s="36">
        <f>'1 Short Term Loan'!AA50</f>
        <v>83.007897154559984</v>
      </c>
      <c r="Y13" s="36">
        <f>'1 Short Term Loan'!AB50</f>
        <v>83.007897154559984</v>
      </c>
      <c r="Z13" s="36">
        <f>'1 Short Term Loan'!AC50</f>
        <v>83.007897154559984</v>
      </c>
      <c r="AA13" s="36">
        <f>'1 Short Term Loan'!AD50</f>
        <v>83.007897154559984</v>
      </c>
      <c r="AB13" s="36">
        <f>'1 Short Term Loan'!AE50</f>
        <v>83.007897154559984</v>
      </c>
      <c r="AC13" s="36">
        <f>'1 Short Term Loan'!AF50</f>
        <v>83.007897154559984</v>
      </c>
      <c r="AD13" s="36">
        <f>'1 Short Term Loan'!AG50</f>
        <v>83.007897154559984</v>
      </c>
      <c r="AE13" s="36">
        <f>'1 Short Term Loan'!AH50</f>
        <v>83.007897154559984</v>
      </c>
      <c r="AF13" s="36">
        <f>'1 Short Term Loan'!AI50</f>
        <v>83.007897154559984</v>
      </c>
      <c r="AG13" s="36">
        <f>'1 Short Term Loan'!AJ50</f>
        <v>83.007897154559984</v>
      </c>
    </row>
    <row r="14" spans="1:33" x14ac:dyDescent="0.25">
      <c r="A14" t="s">
        <v>91</v>
      </c>
      <c r="B14" s="36">
        <f>'1 ST 20 Yr Loan'!E50</f>
        <v>40.44</v>
      </c>
      <c r="C14" s="36">
        <f>'1 ST 20 Yr Loan'!F50</f>
        <v>48.123599999999996</v>
      </c>
      <c r="D14" s="36">
        <f>'1 ST 20 Yr Loan'!G50</f>
        <v>55.342139999999993</v>
      </c>
      <c r="E14" s="36">
        <f>'1 ST 20 Yr Loan'!H50</f>
        <v>60.876353999999999</v>
      </c>
      <c r="F14" s="36">
        <f>'1 ST 20 Yr Loan'!I50</f>
        <v>63.920171700000004</v>
      </c>
      <c r="G14" s="36">
        <f>'1 ST 20 Yr Loan'!J50</f>
        <v>67.116180285000013</v>
      </c>
      <c r="H14" s="36">
        <f>'1 ST 20 Yr Loan'!K50</f>
        <v>70.471989299250012</v>
      </c>
      <c r="I14" s="36">
        <f>'1 ST 20 Yr Loan'!L50</f>
        <v>72.938508924723763</v>
      </c>
      <c r="J14" s="36">
        <f>'1 ST 20 Yr Loan'!M50</f>
        <v>75.491356737089092</v>
      </c>
      <c r="K14" s="36">
        <f>'1 ST 20 Yr Loan'!N50</f>
        <v>78.133554222887199</v>
      </c>
      <c r="L14" s="36">
        <f>'1 ST 20 Yr Loan'!O50</f>
        <v>80.868228620688242</v>
      </c>
      <c r="M14" s="36">
        <f>'1 ST 20 Yr Loan'!P50</f>
        <v>83.698616622412331</v>
      </c>
      <c r="N14" s="36">
        <f>'1 ST 20 Yr Loan'!Q50</f>
        <v>86.628068204196751</v>
      </c>
      <c r="O14" s="36">
        <f>'1 ST 20 Yr Loan'!R50</f>
        <v>89.660050591343634</v>
      </c>
      <c r="P14" s="36">
        <f>'1 ST 20 Yr Loan'!S50</f>
        <v>89.660050591343634</v>
      </c>
      <c r="Q14" s="36">
        <f>'1 ST 20 Yr Loan'!T50</f>
        <v>89.660050591343634</v>
      </c>
      <c r="R14" s="36">
        <f>'1 ST 20 Yr Loan'!U50</f>
        <v>89.660050591343634</v>
      </c>
      <c r="S14" s="36">
        <f>'1 ST 20 Yr Loan'!V50</f>
        <v>89.660050591343634</v>
      </c>
      <c r="T14" s="36">
        <f>'1 ST 20 Yr Loan'!W50</f>
        <v>89.660050591343634</v>
      </c>
      <c r="U14" s="36">
        <f>'1 ST 20 Yr Loan'!X50</f>
        <v>89.660050591343634</v>
      </c>
      <c r="V14" s="36">
        <f>'1 ST 20 Yr Loan'!Y50</f>
        <v>93.246452614997381</v>
      </c>
      <c r="W14" s="36">
        <f>'1 ST 20 Yr Loan'!Z50</f>
        <v>96.51007845652228</v>
      </c>
      <c r="X14" s="36">
        <f>'1 ST 20 Yr Loan'!AA50</f>
        <v>96.51007845652228</v>
      </c>
      <c r="Y14" s="36">
        <f>'1 ST 20 Yr Loan'!AB50</f>
        <v>96.51007845652228</v>
      </c>
      <c r="Z14" s="36">
        <f>'1 ST 20 Yr Loan'!AC50</f>
        <v>96.51007845652228</v>
      </c>
      <c r="AA14" s="36">
        <f>'1 ST 20 Yr Loan'!AD50</f>
        <v>91.684574533696164</v>
      </c>
      <c r="AB14" s="36">
        <f>'1 ST 20 Yr Loan'!AE50</f>
        <v>89.850883043022236</v>
      </c>
      <c r="AC14" s="36">
        <f>'1 ST 20 Yr Loan'!AF50</f>
        <v>89.850883043022236</v>
      </c>
      <c r="AD14" s="36">
        <f>'1 ST 20 Yr Loan'!AG50</f>
        <v>89.850883043022236</v>
      </c>
      <c r="AE14" s="36">
        <f>'1 ST 20 Yr Loan'!AH50</f>
        <v>80.865794738720012</v>
      </c>
      <c r="AF14" s="36">
        <f>'1 ST 20 Yr Loan'!AI50</f>
        <v>80.865794738720012</v>
      </c>
      <c r="AG14" s="36">
        <f>'1 ST 20 Yr Loan'!AJ50</f>
        <v>80.865794738720012</v>
      </c>
    </row>
    <row r="15" spans="1:33" x14ac:dyDescent="0.25">
      <c r="A15" t="s">
        <v>58</v>
      </c>
      <c r="B15" s="36">
        <f>'240M Bond'!E50</f>
        <v>40.44</v>
      </c>
      <c r="C15" s="36">
        <f>'240M Bond'!F50</f>
        <v>48.123599999999996</v>
      </c>
      <c r="D15" s="36">
        <f>'240M Bond'!G50</f>
        <v>55.342139999999993</v>
      </c>
      <c r="E15" s="36">
        <f>'240M Bond'!H50</f>
        <v>63.643460999999988</v>
      </c>
      <c r="F15" s="36">
        <f>'240M Bond'!I50</f>
        <v>66.825634049999991</v>
      </c>
      <c r="G15" s="36">
        <f>'240M Bond'!J50</f>
        <v>70.166915752499989</v>
      </c>
      <c r="H15" s="36">
        <f>'240M Bond'!K50</f>
        <v>72.973592382599989</v>
      </c>
      <c r="I15" s="36">
        <f>'240M Bond'!L50</f>
        <v>75.527668115990977</v>
      </c>
      <c r="J15" s="36">
        <f>'240M Bond'!M50</f>
        <v>78.17113650005065</v>
      </c>
      <c r="K15" s="36">
        <f>'240M Bond'!N50</f>
        <v>80.907126277552422</v>
      </c>
      <c r="L15" s="36">
        <f>'240M Bond'!O50</f>
        <v>82.525268803103472</v>
      </c>
      <c r="M15" s="36">
        <f>'240M Bond'!P50</f>
        <v>83.350521491134501</v>
      </c>
      <c r="N15" s="36">
        <f>'240M Bond'!Q50</f>
        <v>84.184026706045842</v>
      </c>
      <c r="O15" s="36">
        <f>'240M Bond'!R50</f>
        <v>85.025866973106304</v>
      </c>
      <c r="P15" s="36">
        <f>'240M Bond'!S50</f>
        <v>85.876125642837366</v>
      </c>
      <c r="Q15" s="36">
        <f>'240M Bond'!T50</f>
        <v>86.734886899265746</v>
      </c>
      <c r="R15" s="36">
        <f>'240M Bond'!U50</f>
        <v>87.60223576825841</v>
      </c>
      <c r="S15" s="36">
        <f>'240M Bond'!V50</f>
        <v>88.478258125940997</v>
      </c>
      <c r="T15" s="36">
        <f>'240M Bond'!W50</f>
        <v>89.363040707200412</v>
      </c>
      <c r="U15" s="36">
        <f>'240M Bond'!X50</f>
        <v>90.256671114272422</v>
      </c>
      <c r="V15" s="36">
        <f>'240M Bond'!Y50</f>
        <v>91.159237825415147</v>
      </c>
      <c r="W15" s="36">
        <f>'240M Bond'!Z50</f>
        <v>92.070830203669303</v>
      </c>
      <c r="X15" s="36">
        <f>'240M Bond'!AA50</f>
        <v>92.991538505706004</v>
      </c>
      <c r="Y15" s="36">
        <f>'240M Bond'!AB50</f>
        <v>93.921453890763061</v>
      </c>
      <c r="Z15" s="36">
        <f>'240M Bond'!AC50</f>
        <v>94.860668429670696</v>
      </c>
      <c r="AA15" s="36">
        <f>'240M Bond'!AD50</f>
        <v>95.809275113967402</v>
      </c>
      <c r="AB15" s="36">
        <f>'240M Bond'!AE50</f>
        <v>96.767367865107076</v>
      </c>
      <c r="AC15" s="36">
        <f>'240M Bond'!AF50</f>
        <v>97.735041543758143</v>
      </c>
      <c r="AD15" s="36">
        <f>'240M Bond'!AG50</f>
        <v>98.712391959195728</v>
      </c>
      <c r="AE15" s="36">
        <f>'240M Bond'!AH50</f>
        <v>99.699515878787679</v>
      </c>
      <c r="AF15" s="36">
        <f>'240M Bond'!AI50</f>
        <v>100.69651103757556</v>
      </c>
      <c r="AG15" s="36">
        <f>'240M Bond'!AJ50</f>
        <v>101.70347614795132</v>
      </c>
    </row>
    <row r="16" spans="1:33" x14ac:dyDescent="0.25">
      <c r="A16" t="s">
        <v>87</v>
      </c>
      <c r="B16" s="36">
        <f>'Option 5'!E50</f>
        <v>40.44</v>
      </c>
      <c r="C16" s="36">
        <f>'Option 5'!F50</f>
        <v>48.123599999999996</v>
      </c>
      <c r="D16" s="36">
        <f>'Option 5'!G50</f>
        <v>55.342139999999993</v>
      </c>
      <c r="E16" s="36">
        <f>'Option 5'!H50</f>
        <v>66.410567999999984</v>
      </c>
      <c r="F16" s="36">
        <f>'Option 5'!I50</f>
        <v>69.731096399999984</v>
      </c>
      <c r="G16" s="36">
        <f>'Option 5'!J50</f>
        <v>76.704206039999988</v>
      </c>
      <c r="H16" s="36">
        <f>'Option 5'!K50</f>
        <v>80.539416341999996</v>
      </c>
      <c r="I16" s="36">
        <f>'Option 5'!L50</f>
        <v>80.539416341999996</v>
      </c>
      <c r="J16" s="36">
        <f>'Option 5'!M50</f>
        <v>80.539416341999996</v>
      </c>
      <c r="K16" s="36">
        <f>'Option 5'!N50</f>
        <v>80.539416341999996</v>
      </c>
      <c r="L16" s="36">
        <f>'Option 5'!O50</f>
        <v>80.539416341999996</v>
      </c>
      <c r="M16" s="36">
        <f>'Option 5'!P50</f>
        <v>80.539416341999996</v>
      </c>
      <c r="N16" s="36">
        <f>'Option 5'!Q50</f>
        <v>80.539416341999996</v>
      </c>
      <c r="O16" s="36">
        <f>'Option 5'!R50</f>
        <v>80.539416341999996</v>
      </c>
      <c r="P16" s="36">
        <f>'Option 5'!S50</f>
        <v>80.539416341999996</v>
      </c>
      <c r="Q16" s="36">
        <f>'Option 5'!T50</f>
        <v>80.539416341999996</v>
      </c>
      <c r="R16" s="36">
        <f>'Option 5'!U50</f>
        <v>80.539416341999996</v>
      </c>
      <c r="S16" s="36">
        <f>'Option 5'!V50</f>
        <v>80.539416341999996</v>
      </c>
      <c r="T16" s="36">
        <f>'Option 5'!W50</f>
        <v>80.539416341999996</v>
      </c>
      <c r="U16" s="36">
        <f>'Option 5'!X50</f>
        <v>80.539416341999996</v>
      </c>
      <c r="V16" s="36">
        <f>'Option 5'!Y50</f>
        <v>80.539416341999996</v>
      </c>
      <c r="W16" s="36">
        <f>'Option 5'!Z50</f>
        <v>80.539416341999996</v>
      </c>
      <c r="X16" s="36">
        <f>'Option 5'!AA50</f>
        <v>80.539416341999996</v>
      </c>
      <c r="Y16" s="36">
        <f>'Option 5'!AB50</f>
        <v>80.539416341999996</v>
      </c>
      <c r="Z16" s="36">
        <f>'Option 5'!AC50</f>
        <v>80.539416341999996</v>
      </c>
      <c r="AA16" s="36">
        <f>'Option 5'!AD50</f>
        <v>80.539416341999996</v>
      </c>
      <c r="AB16" s="36">
        <f>'Option 5'!AE50</f>
        <v>80.539416341999996</v>
      </c>
      <c r="AC16" s="36">
        <f>'Option 5'!AF50</f>
        <v>80.539416341999996</v>
      </c>
      <c r="AD16" s="36">
        <f>'Option 5'!AG50</f>
        <v>80.539416341999996</v>
      </c>
      <c r="AE16" s="36">
        <f>'Option 5'!AH50</f>
        <v>80.539416341999996</v>
      </c>
      <c r="AF16" s="36">
        <f>'Option 5'!AI50</f>
        <v>80.539416341999996</v>
      </c>
      <c r="AG16" s="36">
        <f>'Option 5'!AJ50</f>
        <v>80.539416341999996</v>
      </c>
    </row>
    <row r="19" spans="1:33" x14ac:dyDescent="0.25">
      <c r="A19" t="s">
        <v>61</v>
      </c>
    </row>
    <row r="20" spans="1:33" x14ac:dyDescent="0.25">
      <c r="B20" s="8">
        <v>2018</v>
      </c>
      <c r="C20" s="8">
        <v>2019</v>
      </c>
      <c r="D20" s="8">
        <v>2020</v>
      </c>
      <c r="E20" s="8">
        <v>2021</v>
      </c>
      <c r="F20" s="8">
        <v>2022</v>
      </c>
      <c r="G20" s="8">
        <v>2023</v>
      </c>
      <c r="H20" s="8">
        <v>2024</v>
      </c>
      <c r="I20" s="8">
        <v>2025</v>
      </c>
      <c r="J20" s="8">
        <v>2026</v>
      </c>
      <c r="K20" s="8">
        <v>2027</v>
      </c>
      <c r="L20" s="8">
        <v>2028</v>
      </c>
      <c r="M20" s="8">
        <v>2029</v>
      </c>
      <c r="N20" s="8">
        <v>2030</v>
      </c>
      <c r="O20" s="8">
        <v>2031</v>
      </c>
      <c r="P20" s="8">
        <v>2032</v>
      </c>
      <c r="Q20" s="8">
        <v>2033</v>
      </c>
      <c r="R20" s="8">
        <v>2034</v>
      </c>
      <c r="S20" s="8">
        <v>2035</v>
      </c>
      <c r="T20" s="8">
        <v>2036</v>
      </c>
      <c r="U20" s="8">
        <v>2037</v>
      </c>
      <c r="V20" s="8">
        <v>2038</v>
      </c>
      <c r="W20" s="8">
        <v>2039</v>
      </c>
      <c r="X20" s="8">
        <v>2040</v>
      </c>
      <c r="Y20" s="8">
        <v>2041</v>
      </c>
      <c r="Z20" s="8">
        <v>2042</v>
      </c>
      <c r="AA20" s="8">
        <v>2043</v>
      </c>
      <c r="AB20" s="8">
        <v>2044</v>
      </c>
      <c r="AC20" s="8">
        <v>2045</v>
      </c>
      <c r="AD20" s="8">
        <v>2046</v>
      </c>
      <c r="AE20" s="8">
        <v>2047</v>
      </c>
      <c r="AF20" s="8">
        <v>2048</v>
      </c>
      <c r="AG20" s="8">
        <v>2049</v>
      </c>
    </row>
    <row r="21" spans="1:33" x14ac:dyDescent="0.25">
      <c r="A21" t="s">
        <v>57</v>
      </c>
      <c r="B21" s="37">
        <f>PayGo!E48</f>
        <v>0</v>
      </c>
      <c r="C21" s="37">
        <f>PayGo!F48</f>
        <v>0.25</v>
      </c>
      <c r="D21" s="37">
        <f>PayGo!G48</f>
        <v>0.25</v>
      </c>
      <c r="E21" s="37">
        <f>PayGo!H48</f>
        <v>0.2</v>
      </c>
      <c r="F21" s="37">
        <f>PayGo!I48</f>
        <v>0</v>
      </c>
      <c r="G21" s="37">
        <f>PayGo!J48</f>
        <v>0</v>
      </c>
      <c r="H21" s="37">
        <f>PayGo!K48</f>
        <v>0</v>
      </c>
      <c r="I21" s="37">
        <f>PayGo!L48</f>
        <v>0</v>
      </c>
      <c r="J21" s="37">
        <f>PayGo!M48</f>
        <v>0</v>
      </c>
      <c r="K21" s="37">
        <f>PayGo!N48</f>
        <v>0</v>
      </c>
      <c r="L21" s="37">
        <f>PayGo!O48</f>
        <v>0</v>
      </c>
      <c r="M21" s="37">
        <f>PayGo!P48</f>
        <v>0</v>
      </c>
      <c r="N21" s="37">
        <f>PayGo!Q48</f>
        <v>0.03</v>
      </c>
      <c r="O21" s="37">
        <f>PayGo!R48</f>
        <v>0.03</v>
      </c>
      <c r="P21" s="37">
        <f>PayGo!S48</f>
        <v>0.03</v>
      </c>
      <c r="Q21" s="37">
        <f>PayGo!T48</f>
        <v>0.03</v>
      </c>
      <c r="R21" s="37">
        <f>PayGo!U48</f>
        <v>0.02</v>
      </c>
      <c r="S21" s="37">
        <f>PayGo!V48</f>
        <v>0</v>
      </c>
      <c r="T21" s="37">
        <f>PayGo!W48</f>
        <v>0</v>
      </c>
      <c r="U21" s="37">
        <f>PayGo!X48</f>
        <v>0</v>
      </c>
      <c r="V21" s="37">
        <f>PayGo!Y48</f>
        <v>0</v>
      </c>
      <c r="W21" s="37">
        <f>PayGo!Z48</f>
        <v>0</v>
      </c>
      <c r="X21" s="37">
        <f>PayGo!AA48</f>
        <v>0</v>
      </c>
      <c r="Y21" s="37">
        <f>PayGo!AB48</f>
        <v>0.01</v>
      </c>
      <c r="Z21" s="37">
        <f>PayGo!AC48</f>
        <v>0.01</v>
      </c>
      <c r="AA21" s="37">
        <f>PayGo!AD48</f>
        <v>0.01</v>
      </c>
      <c r="AB21" s="37">
        <f>PayGo!AE48</f>
        <v>0</v>
      </c>
      <c r="AC21" s="37">
        <f>PayGo!AF48</f>
        <v>0</v>
      </c>
      <c r="AD21" s="37">
        <f>PayGo!AG48</f>
        <v>0</v>
      </c>
      <c r="AE21" s="37">
        <f>PayGo!AH48</f>
        <v>0</v>
      </c>
      <c r="AF21" s="37">
        <f>PayGo!AI48</f>
        <v>0</v>
      </c>
      <c r="AG21" s="37">
        <f>PayGo!AJ48</f>
        <v>0</v>
      </c>
    </row>
    <row r="22" spans="1:33" x14ac:dyDescent="0.25">
      <c r="A22" t="s">
        <v>92</v>
      </c>
      <c r="B22" s="37">
        <f>'1 Short Term Loan'!E48</f>
        <v>0</v>
      </c>
      <c r="C22" s="37">
        <f>'1 Short Term Loan'!F48</f>
        <v>0.19</v>
      </c>
      <c r="D22" s="37">
        <f>'1 Short Term Loan'!G48</f>
        <v>0.2</v>
      </c>
      <c r="E22" s="37">
        <f>'1 Short Term Loan'!H48</f>
        <v>0.2</v>
      </c>
      <c r="F22" s="37">
        <f>'1 Short Term Loan'!I48</f>
        <v>0.12</v>
      </c>
      <c r="G22" s="37">
        <f>'1 Short Term Loan'!J48</f>
        <v>0.15</v>
      </c>
      <c r="H22" s="37">
        <f>'1 Short Term Loan'!K48</f>
        <v>0</v>
      </c>
      <c r="I22" s="37">
        <f>'1 Short Term Loan'!L48</f>
        <v>0</v>
      </c>
      <c r="J22" s="37">
        <f>'1 Short Term Loan'!M48</f>
        <v>-7.0000000000000007E-2</v>
      </c>
      <c r="K22" s="37">
        <f>'1 Short Term Loan'!N48</f>
        <v>0</v>
      </c>
      <c r="L22" s="37">
        <f>'1 Short Term Loan'!O48</f>
        <v>0</v>
      </c>
      <c r="M22" s="37">
        <f>'1 Short Term Loan'!P48</f>
        <v>0</v>
      </c>
      <c r="N22" s="37">
        <f>'1 Short Term Loan'!Q48</f>
        <v>0</v>
      </c>
      <c r="O22" s="37">
        <f>'1 Short Term Loan'!R48</f>
        <v>0</v>
      </c>
      <c r="P22" s="37">
        <f>'1 Short Term Loan'!S48</f>
        <v>0</v>
      </c>
      <c r="Q22" s="37">
        <f>'1 Short Term Loan'!T48</f>
        <v>0</v>
      </c>
      <c r="R22" s="37">
        <f>'1 Short Term Loan'!U48</f>
        <v>0</v>
      </c>
      <c r="S22" s="37">
        <f>'1 Short Term Loan'!V48</f>
        <v>0</v>
      </c>
      <c r="T22" s="37">
        <f>'1 Short Term Loan'!W48</f>
        <v>0</v>
      </c>
      <c r="U22" s="37">
        <f>'1 Short Term Loan'!X48</f>
        <v>0</v>
      </c>
      <c r="V22" s="37">
        <f>'1 Short Term Loan'!Y48</f>
        <v>0</v>
      </c>
      <c r="W22" s="37">
        <f>'1 Short Term Loan'!Z48</f>
        <v>0</v>
      </c>
      <c r="X22" s="37">
        <f>'1 Short Term Loan'!AA48</f>
        <v>0</v>
      </c>
      <c r="Y22" s="37">
        <f>'1 Short Term Loan'!AB48</f>
        <v>0</v>
      </c>
      <c r="Z22" s="37">
        <f>'1 Short Term Loan'!AC48</f>
        <v>0</v>
      </c>
      <c r="AA22" s="37">
        <f>'1 Short Term Loan'!AD48</f>
        <v>0</v>
      </c>
      <c r="AB22" s="37">
        <f>'1 Short Term Loan'!AE48</f>
        <v>0</v>
      </c>
      <c r="AC22" s="37">
        <f>'1 Short Term Loan'!AF48</f>
        <v>0</v>
      </c>
      <c r="AD22" s="37">
        <f>'1 Short Term Loan'!AG48</f>
        <v>0</v>
      </c>
      <c r="AE22" s="37">
        <f>'1 Short Term Loan'!AH48</f>
        <v>0</v>
      </c>
      <c r="AF22" s="37">
        <f>'1 Short Term Loan'!AI48</f>
        <v>0</v>
      </c>
      <c r="AG22" s="37">
        <f>'1 Short Term Loan'!AJ48</f>
        <v>0</v>
      </c>
    </row>
    <row r="23" spans="1:33" x14ac:dyDescent="0.25">
      <c r="A23" t="s">
        <v>91</v>
      </c>
      <c r="B23" s="37">
        <f>'1 ST 20 Yr Loan'!E48</f>
        <v>0</v>
      </c>
      <c r="C23" s="37">
        <f>'1 ST 20 Yr Loan'!F48</f>
        <v>0.19</v>
      </c>
      <c r="D23" s="37">
        <f>'1 ST 20 Yr Loan'!G48</f>
        <v>0.15</v>
      </c>
      <c r="E23" s="37">
        <f>'1 ST 20 Yr Loan'!H48</f>
        <v>0.1</v>
      </c>
      <c r="F23" s="37">
        <f>'1 ST 20 Yr Loan'!I48</f>
        <v>0.05</v>
      </c>
      <c r="G23" s="37">
        <f>'1 ST 20 Yr Loan'!J48</f>
        <v>0.05</v>
      </c>
      <c r="H23" s="37">
        <f>'1 ST 20 Yr Loan'!K48</f>
        <v>0.05</v>
      </c>
      <c r="I23" s="37">
        <f>'1 ST 20 Yr Loan'!L48</f>
        <v>3.5000000000000003E-2</v>
      </c>
      <c r="J23" s="37">
        <f>'1 ST 20 Yr Loan'!M48</f>
        <v>3.5000000000000003E-2</v>
      </c>
      <c r="K23" s="37">
        <f>'1 ST 20 Yr Loan'!N48</f>
        <v>3.5000000000000003E-2</v>
      </c>
      <c r="L23" s="37">
        <f>'1 ST 20 Yr Loan'!O48</f>
        <v>3.5000000000000003E-2</v>
      </c>
      <c r="M23" s="37">
        <f>'1 ST 20 Yr Loan'!P48</f>
        <v>3.5000000000000003E-2</v>
      </c>
      <c r="N23" s="37">
        <f>'1 ST 20 Yr Loan'!Q48</f>
        <v>3.5000000000000003E-2</v>
      </c>
      <c r="O23" s="37">
        <f>'1 ST 20 Yr Loan'!R48</f>
        <v>3.5000000000000003E-2</v>
      </c>
      <c r="P23" s="37">
        <f>'1 ST 20 Yr Loan'!S48</f>
        <v>0</v>
      </c>
      <c r="Q23" s="37">
        <f>'1 ST 20 Yr Loan'!T48</f>
        <v>0</v>
      </c>
      <c r="R23" s="37">
        <f>'1 ST 20 Yr Loan'!U48</f>
        <v>0</v>
      </c>
      <c r="S23" s="37">
        <f>'1 ST 20 Yr Loan'!V48</f>
        <v>0</v>
      </c>
      <c r="T23" s="37">
        <f>'1 ST 20 Yr Loan'!W48</f>
        <v>0</v>
      </c>
      <c r="U23" s="37">
        <f>'1 ST 20 Yr Loan'!X48</f>
        <v>0</v>
      </c>
      <c r="V23" s="37">
        <f>'1 ST 20 Yr Loan'!Y48</f>
        <v>0.04</v>
      </c>
      <c r="W23" s="37">
        <f>'1 ST 20 Yr Loan'!Z48</f>
        <v>3.5000000000000003E-2</v>
      </c>
      <c r="X23" s="37">
        <f>'1 ST 20 Yr Loan'!AA48</f>
        <v>0</v>
      </c>
      <c r="Y23" s="37">
        <f>'1 ST 20 Yr Loan'!AB48</f>
        <v>0</v>
      </c>
      <c r="Z23" s="37">
        <f>'1 ST 20 Yr Loan'!AC48</f>
        <v>0</v>
      </c>
      <c r="AA23" s="37">
        <f>'1 ST 20 Yr Loan'!AD48</f>
        <v>-0.05</v>
      </c>
      <c r="AB23" s="37">
        <f>'1 ST 20 Yr Loan'!AE48</f>
        <v>-0.02</v>
      </c>
      <c r="AC23" s="37">
        <f>'1 ST 20 Yr Loan'!AF48</f>
        <v>0</v>
      </c>
      <c r="AD23" s="37">
        <f>'1 ST 20 Yr Loan'!AG48</f>
        <v>0</v>
      </c>
      <c r="AE23" s="37">
        <f>'1 ST 20 Yr Loan'!AH48</f>
        <v>-0.1</v>
      </c>
      <c r="AF23" s="37">
        <f>'1 ST 20 Yr Loan'!AI48</f>
        <v>0</v>
      </c>
      <c r="AG23" s="37">
        <f>'1 ST 20 Yr Loan'!AJ48</f>
        <v>0</v>
      </c>
    </row>
    <row r="24" spans="1:33" x14ac:dyDescent="0.25">
      <c r="A24" t="s">
        <v>58</v>
      </c>
      <c r="B24" s="37">
        <f>'240M Bond'!E48</f>
        <v>0</v>
      </c>
      <c r="C24" s="37">
        <f>'240M Bond'!F48</f>
        <v>0.19</v>
      </c>
      <c r="D24" s="37">
        <f>'240M Bond'!G48</f>
        <v>0.15</v>
      </c>
      <c r="E24" s="37">
        <f>'240M Bond'!H48</f>
        <v>0.15</v>
      </c>
      <c r="F24" s="37">
        <f>'240M Bond'!I48</f>
        <v>0.05</v>
      </c>
      <c r="G24" s="37">
        <f>'240M Bond'!J48</f>
        <v>0.05</v>
      </c>
      <c r="H24" s="37">
        <f>'240M Bond'!K48</f>
        <v>0.04</v>
      </c>
      <c r="I24" s="37">
        <f>'240M Bond'!L48</f>
        <v>3.5000000000000003E-2</v>
      </c>
      <c r="J24" s="37">
        <f>'240M Bond'!M48</f>
        <v>3.5000000000000003E-2</v>
      </c>
      <c r="K24" s="37">
        <f>'240M Bond'!N48</f>
        <v>3.5000000000000003E-2</v>
      </c>
      <c r="L24" s="37">
        <f>'240M Bond'!O48</f>
        <v>0.02</v>
      </c>
      <c r="M24" s="37">
        <f>'240M Bond'!P48</f>
        <v>0.01</v>
      </c>
      <c r="N24" s="37">
        <f>'240M Bond'!Q48</f>
        <v>0.01</v>
      </c>
      <c r="O24" s="37">
        <f>'240M Bond'!R48</f>
        <v>0.01</v>
      </c>
      <c r="P24" s="37">
        <f>'240M Bond'!S48</f>
        <v>0.01</v>
      </c>
      <c r="Q24" s="37">
        <f>'240M Bond'!T48</f>
        <v>0.01</v>
      </c>
      <c r="R24" s="37">
        <f>'240M Bond'!U48</f>
        <v>0.01</v>
      </c>
      <c r="S24" s="37">
        <f>'240M Bond'!V48</f>
        <v>0.01</v>
      </c>
      <c r="T24" s="37">
        <f>'240M Bond'!W48</f>
        <v>0.01</v>
      </c>
      <c r="U24" s="37">
        <f>'240M Bond'!X48</f>
        <v>0.01</v>
      </c>
      <c r="V24" s="37">
        <f>'240M Bond'!Y48</f>
        <v>0.01</v>
      </c>
      <c r="W24" s="37">
        <f>'240M Bond'!Z48</f>
        <v>0.01</v>
      </c>
      <c r="X24" s="37">
        <f>'240M Bond'!AA48</f>
        <v>0.01</v>
      </c>
      <c r="Y24" s="37">
        <f>'240M Bond'!AB48</f>
        <v>0.01</v>
      </c>
      <c r="Z24" s="37">
        <f>'240M Bond'!AC48</f>
        <v>0.01</v>
      </c>
      <c r="AA24" s="37">
        <f>'240M Bond'!AD48</f>
        <v>0.01</v>
      </c>
      <c r="AB24" s="37">
        <f>'240M Bond'!AE48</f>
        <v>0.01</v>
      </c>
      <c r="AC24" s="37">
        <f>'240M Bond'!AF48</f>
        <v>0.01</v>
      </c>
      <c r="AD24" s="37">
        <f>'240M Bond'!AG48</f>
        <v>0.01</v>
      </c>
      <c r="AE24" s="37">
        <f>'240M Bond'!AH48</f>
        <v>0.01</v>
      </c>
      <c r="AF24" s="37">
        <f>'240M Bond'!AI48</f>
        <v>0.01</v>
      </c>
      <c r="AG24" s="37">
        <f>'240M Bond'!AJ48</f>
        <v>0.01</v>
      </c>
    </row>
    <row r="25" spans="1:33" x14ac:dyDescent="0.25">
      <c r="A25" t="s">
        <v>87</v>
      </c>
      <c r="B25" s="37">
        <f>'Option 5'!E48</f>
        <v>0</v>
      </c>
      <c r="C25" s="37">
        <f>'Option 5'!F48</f>
        <v>0.19</v>
      </c>
      <c r="D25" s="37">
        <f>'Option 5'!G48</f>
        <v>0.15</v>
      </c>
      <c r="E25" s="37">
        <f>'Option 5'!H48</f>
        <v>0.2</v>
      </c>
      <c r="F25" s="37">
        <f>'Option 5'!I48</f>
        <v>0.05</v>
      </c>
      <c r="G25" s="37">
        <f>'Option 5'!J48</f>
        <v>0.1</v>
      </c>
      <c r="H25" s="37">
        <f>'Option 5'!K48</f>
        <v>0.05</v>
      </c>
      <c r="I25" s="37">
        <f>'Option 5'!L48</f>
        <v>0</v>
      </c>
      <c r="J25" s="37">
        <f>'Option 5'!M48</f>
        <v>0</v>
      </c>
      <c r="K25" s="37">
        <f>'Option 5'!N48</f>
        <v>0</v>
      </c>
      <c r="L25" s="37">
        <f>'Option 5'!O48</f>
        <v>0</v>
      </c>
      <c r="M25" s="37">
        <f>'Option 5'!P48</f>
        <v>0</v>
      </c>
      <c r="N25" s="37">
        <f>'Option 5'!Q48</f>
        <v>0</v>
      </c>
      <c r="O25" s="37">
        <f>'Option 5'!R48</f>
        <v>0</v>
      </c>
      <c r="P25" s="37">
        <f>'Option 5'!S48</f>
        <v>0</v>
      </c>
      <c r="Q25" s="37">
        <f>'Option 5'!T48</f>
        <v>0</v>
      </c>
      <c r="R25" s="37">
        <f>'Option 5'!U48</f>
        <v>0</v>
      </c>
      <c r="S25" s="37">
        <f>'Option 5'!V48</f>
        <v>0</v>
      </c>
      <c r="T25" s="37">
        <f>'Option 5'!W48</f>
        <v>0</v>
      </c>
      <c r="U25" s="37">
        <f>'Option 5'!X48</f>
        <v>0</v>
      </c>
      <c r="V25" s="37">
        <f>'Option 5'!Y48</f>
        <v>0</v>
      </c>
      <c r="W25" s="37">
        <f>'Option 5'!Z48</f>
        <v>0</v>
      </c>
      <c r="X25" s="37">
        <f>'Option 5'!AA48</f>
        <v>0</v>
      </c>
      <c r="Y25" s="37">
        <f>'Option 5'!AB48</f>
        <v>0</v>
      </c>
      <c r="Z25" s="37">
        <f>'Option 5'!AC48</f>
        <v>0</v>
      </c>
      <c r="AA25" s="37">
        <f>'Option 5'!AD48</f>
        <v>0</v>
      </c>
      <c r="AB25" s="37">
        <f>'Option 5'!AE48</f>
        <v>0</v>
      </c>
      <c r="AC25" s="37">
        <f>'Option 5'!AF48</f>
        <v>0</v>
      </c>
      <c r="AD25" s="37">
        <f>'Option 5'!AG48</f>
        <v>0</v>
      </c>
      <c r="AE25" s="37">
        <f>'Option 5'!AH48</f>
        <v>0</v>
      </c>
      <c r="AF25" s="37">
        <f>'Option 5'!AI48</f>
        <v>0</v>
      </c>
      <c r="AG25" s="37">
        <f>'Option 5'!AJ48</f>
        <v>0</v>
      </c>
    </row>
    <row r="62" spans="1:5" x14ac:dyDescent="0.25">
      <c r="A62" s="33" t="s">
        <v>62</v>
      </c>
      <c r="B62" s="34" t="s">
        <v>63</v>
      </c>
      <c r="C62" s="34" t="s">
        <v>64</v>
      </c>
      <c r="D62" s="34" t="s">
        <v>65</v>
      </c>
      <c r="E62" s="34" t="s">
        <v>66</v>
      </c>
    </row>
    <row r="63" spans="1:5" x14ac:dyDescent="0.25">
      <c r="A63" s="30" t="s">
        <v>57</v>
      </c>
      <c r="B63" s="35">
        <f>D12</f>
        <v>63.1875</v>
      </c>
      <c r="C63" s="35">
        <f>N12</f>
        <v>78.09975</v>
      </c>
      <c r="D63" s="35">
        <f>X12</f>
        <v>87.048539628615018</v>
      </c>
      <c r="E63" s="35">
        <f>AG12</f>
        <v>89.686197427901689</v>
      </c>
    </row>
    <row r="64" spans="1:5" x14ac:dyDescent="0.25">
      <c r="A64" t="s">
        <v>92</v>
      </c>
      <c r="B64" s="35">
        <f>D13</f>
        <v>57.748319999999993</v>
      </c>
      <c r="C64" s="35">
        <f>N13</f>
        <v>83.007897154559984</v>
      </c>
      <c r="D64" s="35">
        <f>X13</f>
        <v>83.007897154559984</v>
      </c>
      <c r="E64" s="35">
        <f>AG13</f>
        <v>83.007897154559984</v>
      </c>
    </row>
    <row r="65" spans="1:33" x14ac:dyDescent="0.25">
      <c r="A65" t="s">
        <v>91</v>
      </c>
      <c r="B65" s="35">
        <f>D14</f>
        <v>55.342139999999993</v>
      </c>
      <c r="C65" s="35">
        <f>N14</f>
        <v>86.628068204196751</v>
      </c>
      <c r="D65" s="35">
        <f>X14</f>
        <v>96.51007845652228</v>
      </c>
      <c r="E65" s="35">
        <f>AG14</f>
        <v>80.865794738720012</v>
      </c>
    </row>
    <row r="66" spans="1:33" x14ac:dyDescent="0.25">
      <c r="A66" s="30" t="s">
        <v>58</v>
      </c>
      <c r="B66" s="35">
        <f>D15</f>
        <v>55.342139999999993</v>
      </c>
      <c r="C66" s="35">
        <f>N15</f>
        <v>84.184026706045842</v>
      </c>
      <c r="D66" s="35">
        <f>X15</f>
        <v>92.991538505706004</v>
      </c>
      <c r="E66" s="35">
        <f>AG15</f>
        <v>101.70347614795132</v>
      </c>
    </row>
    <row r="67" spans="1:33" x14ac:dyDescent="0.25">
      <c r="A67" s="30" t="s">
        <v>87</v>
      </c>
      <c r="B67" s="35">
        <f>D16</f>
        <v>55.342139999999993</v>
      </c>
      <c r="C67" s="35">
        <f>N16</f>
        <v>80.539416341999996</v>
      </c>
      <c r="D67" s="35">
        <f>X16</f>
        <v>80.539416341999996</v>
      </c>
      <c r="E67" s="35">
        <f>AG16</f>
        <v>80.539416341999996</v>
      </c>
    </row>
    <row r="70" spans="1:33" x14ac:dyDescent="0.25">
      <c r="A70" t="s">
        <v>69</v>
      </c>
    </row>
    <row r="71" spans="1:33" x14ac:dyDescent="0.25">
      <c r="B71" s="8">
        <v>2018</v>
      </c>
      <c r="C71" s="8">
        <v>2019</v>
      </c>
      <c r="D71" s="8">
        <v>2020</v>
      </c>
      <c r="E71" s="8">
        <v>2021</v>
      </c>
      <c r="F71" s="8">
        <v>2022</v>
      </c>
      <c r="G71" s="8">
        <v>2023</v>
      </c>
      <c r="H71" s="8">
        <v>2024</v>
      </c>
      <c r="I71" s="8">
        <v>2025</v>
      </c>
      <c r="J71" s="8">
        <v>2026</v>
      </c>
      <c r="K71" s="8">
        <v>2027</v>
      </c>
      <c r="L71" s="8">
        <v>2028</v>
      </c>
      <c r="M71" s="8">
        <v>2029</v>
      </c>
      <c r="N71" s="8">
        <v>2030</v>
      </c>
      <c r="O71" s="8">
        <v>2031</v>
      </c>
      <c r="P71" s="8">
        <v>2032</v>
      </c>
      <c r="Q71" s="8">
        <v>2033</v>
      </c>
      <c r="R71" s="8">
        <v>2034</v>
      </c>
      <c r="S71" s="8">
        <v>2035</v>
      </c>
      <c r="T71" s="8">
        <v>2036</v>
      </c>
      <c r="U71" s="8">
        <v>2037</v>
      </c>
      <c r="V71" s="8">
        <v>2038</v>
      </c>
      <c r="W71" s="8">
        <v>2039</v>
      </c>
      <c r="X71" s="8">
        <v>2040</v>
      </c>
      <c r="Y71" s="8">
        <v>2041</v>
      </c>
      <c r="Z71" s="8">
        <v>2042</v>
      </c>
      <c r="AA71" s="8">
        <v>2043</v>
      </c>
      <c r="AB71" s="8">
        <v>2044</v>
      </c>
      <c r="AC71" s="8">
        <v>2045</v>
      </c>
      <c r="AD71" s="8">
        <v>2046</v>
      </c>
      <c r="AE71" s="8">
        <v>2047</v>
      </c>
      <c r="AF71" s="8">
        <v>2048</v>
      </c>
      <c r="AG71" s="8">
        <v>2049</v>
      </c>
    </row>
    <row r="72" spans="1:33" x14ac:dyDescent="0.25">
      <c r="A72" t="s">
        <v>57</v>
      </c>
      <c r="B72" s="36">
        <f>PayGo!E53</f>
        <v>485.28</v>
      </c>
      <c r="C72" s="36">
        <f>PayGo!F53</f>
        <v>1091.8799999999999</v>
      </c>
      <c r="D72" s="36">
        <f>PayGo!G53</f>
        <v>1850.1299999999999</v>
      </c>
      <c r="E72" s="36">
        <f>PayGo!H53</f>
        <v>2760.0299999999997</v>
      </c>
      <c r="F72" s="36">
        <f>PayGo!I53</f>
        <v>3669.93</v>
      </c>
      <c r="G72" s="36">
        <f>PayGo!J53</f>
        <v>4579.83</v>
      </c>
      <c r="H72" s="36">
        <f>PayGo!K53</f>
        <v>5489.73</v>
      </c>
      <c r="I72" s="36">
        <f>PayGo!L53</f>
        <v>6399.6299999999992</v>
      </c>
      <c r="J72" s="36">
        <f>PayGo!M53</f>
        <v>7309.5299999999988</v>
      </c>
      <c r="K72" s="36">
        <f>PayGo!N53</f>
        <v>8219.4299999999985</v>
      </c>
      <c r="L72" s="36">
        <f>PayGo!O53</f>
        <v>9129.3299999999981</v>
      </c>
      <c r="M72" s="36">
        <f>PayGo!P53</f>
        <v>10039.229999999998</v>
      </c>
      <c r="N72" s="36">
        <f>PayGo!Q53</f>
        <v>10976.426999999998</v>
      </c>
      <c r="O72" s="36">
        <f>PayGo!R53</f>
        <v>11941.739909999998</v>
      </c>
      <c r="P72" s="36">
        <f>PayGo!S53</f>
        <v>12936.012207299998</v>
      </c>
      <c r="Q72" s="36">
        <f>PayGo!T53</f>
        <v>13960.112673518999</v>
      </c>
      <c r="R72" s="36">
        <f>PayGo!U53</f>
        <v>15004.69514906238</v>
      </c>
      <c r="S72" s="36">
        <f>PayGo!V53</f>
        <v>16049.27762460576</v>
      </c>
      <c r="T72" s="36">
        <f>PayGo!W53</f>
        <v>17093.860100149141</v>
      </c>
      <c r="U72" s="36">
        <f>PayGo!X53</f>
        <v>18138.442575692519</v>
      </c>
      <c r="V72" s="36">
        <f>PayGo!Y53</f>
        <v>19183.025051235898</v>
      </c>
      <c r="W72" s="36">
        <f>PayGo!Z53</f>
        <v>20227.607526779277</v>
      </c>
      <c r="X72" s="36">
        <f>PayGo!AA53</f>
        <v>21272.190002322655</v>
      </c>
      <c r="Y72" s="36">
        <f>PayGo!AB53</f>
        <v>22327.21830262147</v>
      </c>
      <c r="Z72" s="36">
        <f>PayGo!AC53</f>
        <v>23392.796885923271</v>
      </c>
      <c r="AA72" s="36">
        <f>PayGo!AD53</f>
        <v>24469.031255058093</v>
      </c>
      <c r="AB72" s="36">
        <f>PayGo!AE53</f>
        <v>25545.265624192914</v>
      </c>
      <c r="AC72" s="36">
        <f>PayGo!AF53</f>
        <v>26621.499993327736</v>
      </c>
      <c r="AD72" s="36">
        <f>PayGo!AG53</f>
        <v>27697.734362462557</v>
      </c>
      <c r="AE72" s="36">
        <f>PayGo!AH53</f>
        <v>28773.968731597379</v>
      </c>
      <c r="AF72" s="36">
        <f>PayGo!AI53</f>
        <v>29850.2031007322</v>
      </c>
      <c r="AG72" s="36">
        <f>PayGo!AJ53</f>
        <v>30926.437469867022</v>
      </c>
    </row>
    <row r="73" spans="1:33" x14ac:dyDescent="0.25">
      <c r="A73" t="s">
        <v>92</v>
      </c>
      <c r="B73" s="36">
        <f>'1 Short Term Loan'!E53</f>
        <v>485.28</v>
      </c>
      <c r="C73" s="36">
        <f>'1 Short Term Loan'!F53</f>
        <v>1062.7631999999999</v>
      </c>
      <c r="D73" s="36">
        <f>'1 Short Term Loan'!G53</f>
        <v>1755.7430399999998</v>
      </c>
      <c r="E73" s="36">
        <f>'1 Short Term Loan'!H53</f>
        <v>2587.3188479999999</v>
      </c>
      <c r="F73" s="36">
        <f>'1 Short Term Loan'!I53</f>
        <v>3518.6837529599998</v>
      </c>
      <c r="G73" s="36">
        <f>'1 Short Term Loan'!J53</f>
        <v>4589.7533936639993</v>
      </c>
      <c r="H73" s="36">
        <f>'1 Short Term Loan'!K53</f>
        <v>5660.8230343679988</v>
      </c>
      <c r="I73" s="36">
        <f>'1 Short Term Loan'!L53</f>
        <v>6731.8926750719984</v>
      </c>
      <c r="J73" s="36">
        <f>'1 Short Term Loan'!M53</f>
        <v>7727.9874409267177</v>
      </c>
      <c r="K73" s="36">
        <f>'1 Short Term Loan'!N53</f>
        <v>8724.082206781437</v>
      </c>
      <c r="L73" s="36">
        <f>'1 Short Term Loan'!O53</f>
        <v>9720.1769726361563</v>
      </c>
      <c r="M73" s="36">
        <f>'1 Short Term Loan'!P53</f>
        <v>10716.271738490876</v>
      </c>
      <c r="N73" s="36">
        <f>'1 Short Term Loan'!Q53</f>
        <v>11712.366504345595</v>
      </c>
      <c r="O73" s="36">
        <f>'1 Short Term Loan'!R53</f>
        <v>12708.461270200314</v>
      </c>
      <c r="P73" s="36">
        <f>'1 Short Term Loan'!S53</f>
        <v>13704.556036055033</v>
      </c>
      <c r="Q73" s="36">
        <f>'1 Short Term Loan'!T53</f>
        <v>14700.650801909753</v>
      </c>
      <c r="R73" s="36">
        <f>'1 Short Term Loan'!U53</f>
        <v>15696.745567764472</v>
      </c>
      <c r="S73" s="36">
        <f>'1 Short Term Loan'!V53</f>
        <v>16692.840333619191</v>
      </c>
      <c r="T73" s="36">
        <f>'1 Short Term Loan'!W53</f>
        <v>17688.935099473911</v>
      </c>
      <c r="U73" s="36">
        <f>'1 Short Term Loan'!X53</f>
        <v>18685.02986532863</v>
      </c>
      <c r="V73" s="36">
        <f>'1 Short Term Loan'!Y53</f>
        <v>19681.124631183349</v>
      </c>
      <c r="W73" s="36">
        <f>'1 Short Term Loan'!Z53</f>
        <v>20677.219397038069</v>
      </c>
      <c r="X73" s="36">
        <f>'1 Short Term Loan'!AA53</f>
        <v>21673.314162892788</v>
      </c>
      <c r="Y73" s="36">
        <f>'1 Short Term Loan'!AB53</f>
        <v>22669.408928747507</v>
      </c>
      <c r="Z73" s="36">
        <f>'1 Short Term Loan'!AC53</f>
        <v>23665.503694602226</v>
      </c>
      <c r="AA73" s="36">
        <f>'1 Short Term Loan'!AD53</f>
        <v>24661.598460456946</v>
      </c>
      <c r="AB73" s="36">
        <f>'1 Short Term Loan'!AE53</f>
        <v>25657.693226311665</v>
      </c>
      <c r="AC73" s="36">
        <f>'1 Short Term Loan'!AF53</f>
        <v>26653.787992166384</v>
      </c>
      <c r="AD73" s="36">
        <f>'1 Short Term Loan'!AG53</f>
        <v>27649.882758021104</v>
      </c>
      <c r="AE73" s="36">
        <f>'1 Short Term Loan'!AH53</f>
        <v>28645.977523875823</v>
      </c>
      <c r="AF73" s="36">
        <f>'1 Short Term Loan'!AI53</f>
        <v>29642.072289730542</v>
      </c>
      <c r="AG73" s="36">
        <f>'1 Short Term Loan'!AJ53</f>
        <v>30638.167055585262</v>
      </c>
    </row>
    <row r="74" spans="1:33" x14ac:dyDescent="0.25">
      <c r="A74" t="s">
        <v>91</v>
      </c>
      <c r="B74" s="36">
        <f>'1 ST 20 Yr Loan'!E53</f>
        <v>485.28</v>
      </c>
      <c r="C74" s="36">
        <f>'1 ST 20 Yr Loan'!F53</f>
        <v>1062.7631999999999</v>
      </c>
      <c r="D74" s="36">
        <f>'1 ST 20 Yr Loan'!G53</f>
        <v>1726.8688799999998</v>
      </c>
      <c r="E74" s="36">
        <f>'1 ST 20 Yr Loan'!H53</f>
        <v>2457.3851279999999</v>
      </c>
      <c r="F74" s="36">
        <f>'1 ST 20 Yr Loan'!I53</f>
        <v>3224.4271884</v>
      </c>
      <c r="G74" s="36">
        <f>'1 ST 20 Yr Loan'!J53</f>
        <v>4029.82135182</v>
      </c>
      <c r="H74" s="36">
        <f>'1 ST 20 Yr Loan'!K53</f>
        <v>4875.4852234110003</v>
      </c>
      <c r="I74" s="36">
        <f>'1 ST 20 Yr Loan'!L53</f>
        <v>5750.7473305076855</v>
      </c>
      <c r="J74" s="36">
        <f>'1 ST 20 Yr Loan'!M53</f>
        <v>6656.6436113527543</v>
      </c>
      <c r="K74" s="36">
        <f>'1 ST 20 Yr Loan'!N53</f>
        <v>7594.2462620274009</v>
      </c>
      <c r="L74" s="36">
        <f>'1 ST 20 Yr Loan'!O53</f>
        <v>8564.6650054756592</v>
      </c>
      <c r="M74" s="36">
        <f>'1 ST 20 Yr Loan'!P53</f>
        <v>9569.0484049446077</v>
      </c>
      <c r="N74" s="36">
        <f>'1 ST 20 Yr Loan'!Q53</f>
        <v>10608.585223394968</v>
      </c>
      <c r="O74" s="36">
        <f>'1 ST 20 Yr Loan'!R53</f>
        <v>11684.505830491093</v>
      </c>
      <c r="P74" s="36">
        <f>'1 ST 20 Yr Loan'!S53</f>
        <v>12760.426437587215</v>
      </c>
      <c r="Q74" s="36">
        <f>'1 ST 20 Yr Loan'!T53</f>
        <v>13836.347044683338</v>
      </c>
      <c r="R74" s="36">
        <f>'1 ST 20 Yr Loan'!U53</f>
        <v>14912.267651779461</v>
      </c>
      <c r="S74" s="36">
        <f>'1 ST 20 Yr Loan'!V53</f>
        <v>15988.188258875583</v>
      </c>
      <c r="T74" s="36">
        <f>'1 ST 20 Yr Loan'!W53</f>
        <v>17064.108865971706</v>
      </c>
      <c r="U74" s="36">
        <f>'1 ST 20 Yr Loan'!X53</f>
        <v>18140.029473067829</v>
      </c>
      <c r="V74" s="36">
        <f>'1 ST 20 Yr Loan'!Y53</f>
        <v>19258.986904447796</v>
      </c>
      <c r="W74" s="36">
        <f>'1 ST 20 Yr Loan'!Z53</f>
        <v>20417.107845926064</v>
      </c>
      <c r="X74" s="36">
        <f>'1 ST 20 Yr Loan'!AA53</f>
        <v>21575.228787404332</v>
      </c>
      <c r="Y74" s="36">
        <f>'1 ST 20 Yr Loan'!AB53</f>
        <v>22733.3497288826</v>
      </c>
      <c r="Z74" s="36">
        <f>'1 ST 20 Yr Loan'!AC53</f>
        <v>23891.470670360868</v>
      </c>
      <c r="AA74" s="36">
        <f>'1 ST 20 Yr Loan'!AD53</f>
        <v>24991.685564765223</v>
      </c>
      <c r="AB74" s="36">
        <f>'1 ST 20 Yr Loan'!AE53</f>
        <v>26069.896161281489</v>
      </c>
      <c r="AC74" s="36">
        <f>'1 ST 20 Yr Loan'!AF53</f>
        <v>27148.106757797756</v>
      </c>
      <c r="AD74" s="36">
        <f>'1 ST 20 Yr Loan'!AG53</f>
        <v>28226.317354314022</v>
      </c>
      <c r="AE74" s="36">
        <f>'1 ST 20 Yr Loan'!AH53</f>
        <v>29196.706891178663</v>
      </c>
      <c r="AF74" s="36">
        <f>'1 ST 20 Yr Loan'!AI53</f>
        <v>30167.096428043304</v>
      </c>
      <c r="AG74" s="36">
        <f>'1 ST 20 Yr Loan'!AJ53</f>
        <v>31137.485964907944</v>
      </c>
    </row>
    <row r="75" spans="1:33" x14ac:dyDescent="0.25">
      <c r="A75" t="s">
        <v>58</v>
      </c>
      <c r="B75" s="36">
        <f>'240M Bond'!E53</f>
        <v>485.28</v>
      </c>
      <c r="C75" s="36">
        <f>'240M Bond'!F53</f>
        <v>1062.7631999999999</v>
      </c>
      <c r="D75" s="36">
        <f>'240M Bond'!G53</f>
        <v>1726.8688799999998</v>
      </c>
      <c r="E75" s="36">
        <f>'240M Bond'!H53</f>
        <v>2490.5904119999996</v>
      </c>
      <c r="F75" s="36">
        <f>'240M Bond'!I53</f>
        <v>3292.4980205999996</v>
      </c>
      <c r="G75" s="36">
        <f>'240M Bond'!J53</f>
        <v>4134.5010096299993</v>
      </c>
      <c r="H75" s="36">
        <f>'240M Bond'!K53</f>
        <v>5010.1841182211992</v>
      </c>
      <c r="I75" s="36">
        <f>'240M Bond'!L53</f>
        <v>5916.5161356130911</v>
      </c>
      <c r="J75" s="36">
        <f>'240M Bond'!M53</f>
        <v>6854.569773613699</v>
      </c>
      <c r="K75" s="36">
        <f>'240M Bond'!N53</f>
        <v>7825.4552889443275</v>
      </c>
      <c r="L75" s="36">
        <f>'240M Bond'!O53</f>
        <v>8815.7585145815683</v>
      </c>
      <c r="M75" s="36">
        <f>'240M Bond'!P53</f>
        <v>9815.9647724751831</v>
      </c>
      <c r="N75" s="36">
        <f>'240M Bond'!Q53</f>
        <v>10826.173092947733</v>
      </c>
      <c r="O75" s="36">
        <f>'240M Bond'!R53</f>
        <v>11846.483496625009</v>
      </c>
      <c r="P75" s="36">
        <f>'240M Bond'!S53</f>
        <v>12876.997004339057</v>
      </c>
      <c r="Q75" s="36">
        <f>'240M Bond'!T53</f>
        <v>13917.815647130246</v>
      </c>
      <c r="R75" s="36">
        <f>'240M Bond'!U53</f>
        <v>14969.042476349347</v>
      </c>
      <c r="S75" s="36">
        <f>'240M Bond'!V53</f>
        <v>16030.781573860639</v>
      </c>
      <c r="T75" s="36">
        <f>'240M Bond'!W53</f>
        <v>17103.138062347043</v>
      </c>
      <c r="U75" s="36">
        <f>'240M Bond'!X53</f>
        <v>18186.218115718311</v>
      </c>
      <c r="V75" s="36">
        <f>'240M Bond'!Y53</f>
        <v>19280.128969623293</v>
      </c>
      <c r="W75" s="36">
        <f>'240M Bond'!Z53</f>
        <v>20384.978932067323</v>
      </c>
      <c r="X75" s="36">
        <f>'240M Bond'!AA53</f>
        <v>21500.877394135794</v>
      </c>
      <c r="Y75" s="36">
        <f>'240M Bond'!AB53</f>
        <v>22627.93484082495</v>
      </c>
      <c r="Z75" s="36">
        <f>'240M Bond'!AC53</f>
        <v>23766.262861980998</v>
      </c>
      <c r="AA75" s="36">
        <f>'240M Bond'!AD53</f>
        <v>24915.974163348608</v>
      </c>
      <c r="AB75" s="36">
        <f>'240M Bond'!AE53</f>
        <v>26077.182577729895</v>
      </c>
      <c r="AC75" s="36">
        <f>'240M Bond'!AF53</f>
        <v>27250.003076254994</v>
      </c>
      <c r="AD75" s="36">
        <f>'240M Bond'!AG53</f>
        <v>28434.551779765345</v>
      </c>
      <c r="AE75" s="36">
        <f>'240M Bond'!AH53</f>
        <v>29630.945970310797</v>
      </c>
      <c r="AF75" s="36">
        <f>'240M Bond'!AI53</f>
        <v>30839.304102761704</v>
      </c>
      <c r="AG75" s="36">
        <f>'240M Bond'!AJ53</f>
        <v>32059.745816537121</v>
      </c>
    </row>
    <row r="76" spans="1:33" x14ac:dyDescent="0.25">
      <c r="A76" t="s">
        <v>87</v>
      </c>
      <c r="B76" s="36">
        <f>'Option 5'!E53</f>
        <v>485.28</v>
      </c>
      <c r="C76" s="36">
        <f>'Option 5'!F53</f>
        <v>1062.7631999999999</v>
      </c>
      <c r="D76" s="36">
        <f>'Option 5'!G53</f>
        <v>1726.8688799999998</v>
      </c>
      <c r="E76" s="36">
        <f>'Option 5'!H53</f>
        <v>2523.7956959999997</v>
      </c>
      <c r="F76" s="36">
        <f>'Option 5'!I53</f>
        <v>3360.5688527999996</v>
      </c>
      <c r="G76" s="36">
        <f>'Option 5'!J53</f>
        <v>4281.01932528</v>
      </c>
      <c r="H76" s="36">
        <f>'Option 5'!K53</f>
        <v>5247.4923213840002</v>
      </c>
      <c r="I76" s="36">
        <f>'Option 5'!L53</f>
        <v>6213.9653174880004</v>
      </c>
      <c r="J76" s="36">
        <f>'Option 5'!M53</f>
        <v>7180.4383135920007</v>
      </c>
      <c r="K76" s="36">
        <f>'Option 5'!N53</f>
        <v>8146.9113096960009</v>
      </c>
      <c r="L76" s="36">
        <f>'Option 5'!O53</f>
        <v>9113.3843058000002</v>
      </c>
      <c r="M76" s="36">
        <f>'Option 5'!P53</f>
        <v>10079.857301904</v>
      </c>
      <c r="N76" s="36">
        <f>'Option 5'!Q53</f>
        <v>11046.330298007999</v>
      </c>
      <c r="O76" s="36">
        <f>'Option 5'!R53</f>
        <v>12012.803294111998</v>
      </c>
      <c r="P76" s="36">
        <f>'Option 5'!S53</f>
        <v>12979.276290215998</v>
      </c>
      <c r="Q76" s="36">
        <f>'Option 5'!T53</f>
        <v>13945.749286319997</v>
      </c>
      <c r="R76" s="36">
        <f>'Option 5'!U53</f>
        <v>14912.222282423996</v>
      </c>
      <c r="S76" s="36">
        <f>'Option 5'!V53</f>
        <v>15878.695278527995</v>
      </c>
      <c r="T76" s="36">
        <f>'Option 5'!W53</f>
        <v>16845.168274631997</v>
      </c>
      <c r="U76" s="36">
        <f>'Option 5'!X53</f>
        <v>17811.641270735996</v>
      </c>
      <c r="V76" s="36">
        <f>'Option 5'!Y53</f>
        <v>18778.114266839995</v>
      </c>
      <c r="W76" s="36">
        <f>'Option 5'!Z53</f>
        <v>19744.587262943995</v>
      </c>
      <c r="X76" s="36">
        <f>'Option 5'!AA53</f>
        <v>20711.060259047994</v>
      </c>
      <c r="Y76" s="36">
        <f>'Option 5'!AB53</f>
        <v>21677.533255151993</v>
      </c>
      <c r="Z76" s="36">
        <f>'Option 5'!AC53</f>
        <v>22644.006251255993</v>
      </c>
      <c r="AA76" s="36">
        <f>'Option 5'!AD53</f>
        <v>23610.479247359992</v>
      </c>
      <c r="AB76" s="36">
        <f>'Option 5'!AE53</f>
        <v>24576.952243463991</v>
      </c>
      <c r="AC76" s="36">
        <f>'Option 5'!AF53</f>
        <v>25543.425239567991</v>
      </c>
      <c r="AD76" s="36">
        <f>'Option 5'!AG53</f>
        <v>26509.89823567199</v>
      </c>
      <c r="AE76" s="36">
        <f>'Option 5'!AH53</f>
        <v>27476.371231775989</v>
      </c>
      <c r="AF76" s="36">
        <f>'Option 5'!AI53</f>
        <v>28442.844227879988</v>
      </c>
      <c r="AG76" s="36">
        <f>'Option 5'!AJ53</f>
        <v>29409.317223983988</v>
      </c>
    </row>
    <row r="77" spans="1:33" x14ac:dyDescent="0.2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80" spans="1:33" x14ac:dyDescent="0.25">
      <c r="A80" t="s">
        <v>83</v>
      </c>
    </row>
    <row r="81" spans="1:35" x14ac:dyDescent="0.25">
      <c r="B81" s="8">
        <v>2018</v>
      </c>
      <c r="C81" s="8">
        <v>2019</v>
      </c>
      <c r="D81" s="8">
        <v>2020</v>
      </c>
      <c r="E81" s="8">
        <v>2021</v>
      </c>
      <c r="F81" s="8">
        <v>2022</v>
      </c>
      <c r="G81" s="8">
        <v>2023</v>
      </c>
      <c r="H81" s="8">
        <v>2024</v>
      </c>
      <c r="I81" s="8">
        <v>2025</v>
      </c>
      <c r="J81" s="8">
        <v>2026</v>
      </c>
      <c r="K81" s="8">
        <v>2027</v>
      </c>
      <c r="L81" s="8">
        <v>2028</v>
      </c>
      <c r="M81" s="8">
        <v>2029</v>
      </c>
      <c r="N81" s="8">
        <v>2030</v>
      </c>
      <c r="O81" s="8">
        <v>2031</v>
      </c>
      <c r="P81" s="8">
        <v>2032</v>
      </c>
      <c r="Q81" s="8">
        <v>2033</v>
      </c>
      <c r="R81" s="8">
        <v>2034</v>
      </c>
      <c r="S81" s="8">
        <v>2035</v>
      </c>
      <c r="T81" s="8">
        <v>2036</v>
      </c>
      <c r="U81" s="8">
        <v>2037</v>
      </c>
      <c r="V81" s="8">
        <v>2038</v>
      </c>
      <c r="W81" s="8">
        <v>2039</v>
      </c>
      <c r="X81" s="8">
        <v>2040</v>
      </c>
      <c r="Y81" s="8">
        <v>2041</v>
      </c>
      <c r="Z81" s="8">
        <v>2042</v>
      </c>
      <c r="AA81" s="8">
        <v>2043</v>
      </c>
      <c r="AB81" s="8">
        <v>2044</v>
      </c>
      <c r="AC81" s="8">
        <v>2045</v>
      </c>
      <c r="AD81" s="8">
        <v>2046</v>
      </c>
      <c r="AE81" s="8">
        <v>2047</v>
      </c>
      <c r="AF81" s="8">
        <v>2048</v>
      </c>
      <c r="AG81" s="8">
        <v>2049</v>
      </c>
      <c r="AH81" t="s">
        <v>70</v>
      </c>
      <c r="AI81" t="s">
        <v>71</v>
      </c>
    </row>
    <row r="82" spans="1:35" x14ac:dyDescent="0.25">
      <c r="A82" t="s">
        <v>57</v>
      </c>
      <c r="B82" s="36">
        <f>PayGo!E20</f>
        <v>23918364.969999999</v>
      </c>
      <c r="C82" s="36">
        <f>PayGo!F20</f>
        <v>19562010.93</v>
      </c>
      <c r="D82" s="36">
        <f>PayGo!G20</f>
        <v>20969313.859999999</v>
      </c>
      <c r="E82" s="36">
        <f>PayGo!H20</f>
        <v>24853857.332819998</v>
      </c>
      <c r="F82" s="36">
        <f>PayGo!I20</f>
        <v>21349136.414134338</v>
      </c>
      <c r="G82" s="36">
        <f>PayGo!J20</f>
        <v>20366150.321457308</v>
      </c>
      <c r="H82" s="36">
        <f>PayGo!K20</f>
        <v>22568907.493351229</v>
      </c>
      <c r="I82" s="36">
        <f>PayGo!L20</f>
        <v>25768800.930605225</v>
      </c>
      <c r="J82" s="36">
        <f>PayGo!M20</f>
        <v>26001233.550037615</v>
      </c>
      <c r="K82" s="36">
        <f>PayGo!N20</f>
        <v>25640298.551389009</v>
      </c>
      <c r="L82" s="36">
        <f>PayGo!O20</f>
        <v>25876659.797790401</v>
      </c>
      <c r="M82" s="36">
        <f>PayGo!P20</f>
        <v>26120907.210308645</v>
      </c>
      <c r="N82" s="36">
        <f>PayGo!Q20</f>
        <v>26452562.177090064</v>
      </c>
      <c r="O82" s="36">
        <f>PayGo!R20</f>
        <v>26795133.977642395</v>
      </c>
      <c r="P82" s="36">
        <f>PayGo!S20</f>
        <v>27149039.502815165</v>
      </c>
      <c r="Q82" s="36">
        <f>PayGo!T20</f>
        <v>27519710.569459327</v>
      </c>
      <c r="R82" s="36">
        <f>PayGo!U20</f>
        <v>27872681.025136515</v>
      </c>
      <c r="S82" s="36">
        <f>PayGo!V20</f>
        <v>28171026.528494552</v>
      </c>
      <c r="T82" s="36">
        <f>PayGo!W20</f>
        <v>27829773.615476832</v>
      </c>
      <c r="U82" s="36">
        <f>PayGo!X20</f>
        <v>28155336.744677462</v>
      </c>
      <c r="V82" s="36">
        <f>PayGo!Y20</f>
        <v>28492945.709658511</v>
      </c>
      <c r="W82" s="36">
        <f>PayGo!Z20</f>
        <v>28843046.206343859</v>
      </c>
      <c r="X82" s="36">
        <f>PayGo!AA20</f>
        <v>29206100.421406563</v>
      </c>
      <c r="Y82" s="36">
        <f>PayGo!AB20</f>
        <v>29612895.343662269</v>
      </c>
      <c r="Z82" s="36">
        <f>PayGo!AC20</f>
        <v>30033923.370108079</v>
      </c>
      <c r="AA82" s="36">
        <f>PayGo!AD20</f>
        <v>30469702.94251968</v>
      </c>
      <c r="AB82" s="36">
        <f>PayGo!AE20</f>
        <v>30889545.548296861</v>
      </c>
      <c r="AC82" s="36">
        <f>PayGo!AF20</f>
        <v>22224922.330487803</v>
      </c>
      <c r="AD82" s="36">
        <f>PayGo!AG20</f>
        <v>22676408.053619809</v>
      </c>
      <c r="AE82" s="36">
        <f>PayGo!AH20</f>
        <v>23144598.748507701</v>
      </c>
      <c r="AF82" s="36">
        <f>PayGo!AI20</f>
        <v>23630112.499106437</v>
      </c>
      <c r="AG82" s="36">
        <f>PayGo!AJ20</f>
        <v>24133590.258477338</v>
      </c>
      <c r="AH82" s="18">
        <f>SUM(B82:AG82)</f>
        <v>826298696.93488109</v>
      </c>
    </row>
    <row r="83" spans="1:35" x14ac:dyDescent="0.25">
      <c r="A83" t="s">
        <v>92</v>
      </c>
      <c r="B83" s="36">
        <f>'1 Short Term Loan'!E20</f>
        <v>23918364.969999999</v>
      </c>
      <c r="C83" s="36">
        <f>'1 Short Term Loan'!F20</f>
        <v>11906770.84</v>
      </c>
      <c r="D83" s="36">
        <f>'1 Short Term Loan'!G20-'1 Short Term Loan'!G25-'1 Short Term Loan'!G27</f>
        <v>13370225.752000004</v>
      </c>
      <c r="E83" s="36">
        <f>'1 Short Term Loan'!H20</f>
        <v>28106951.603219997</v>
      </c>
      <c r="F83" s="36">
        <f>'1 Short Term Loan'!I20</f>
        <v>29941801.99698234</v>
      </c>
      <c r="G83" s="36">
        <f>'1 Short Term Loan'!J20</f>
        <v>30634215.741732508</v>
      </c>
      <c r="H83" s="36">
        <f>'1 Short Term Loan'!K20</f>
        <v>30836972.913626429</v>
      </c>
      <c r="I83" s="36">
        <f>'1 Short Term Loan'!L20</f>
        <v>28046866.350880425</v>
      </c>
      <c r="J83" s="36">
        <f>'1 Short Term Loan'!M20</f>
        <v>16251734.390893551</v>
      </c>
      <c r="K83" s="36">
        <f>'1 Short Term Loan'!N20</f>
        <v>25890799.392244942</v>
      </c>
      <c r="L83" s="36">
        <f>'1 Short Term Loan'!O20</f>
        <v>26127160.638646334</v>
      </c>
      <c r="M83" s="36">
        <f>'1 Short Term Loan'!P20</f>
        <v>26371408.051164579</v>
      </c>
      <c r="N83" s="36">
        <f>'1 Short Term Loan'!Q20</f>
        <v>26623863.017945997</v>
      </c>
      <c r="O83" s="36">
        <f>'1 Short Term Loan'!R20</f>
        <v>26884858.818498328</v>
      </c>
      <c r="P83" s="36">
        <f>'1 Short Term Loan'!S20</f>
        <v>27154741.063671097</v>
      </c>
      <c r="Q83" s="36">
        <f>'1 Short Term Loan'!T20</f>
        <v>27438868.15191526</v>
      </c>
      <c r="R83" s="36">
        <f>'1 Short Term Loan'!U20</f>
        <v>27732411.742424451</v>
      </c>
      <c r="S83" s="36">
        <f>'1 Short Term Loan'!V20</f>
        <v>28030757.245782487</v>
      </c>
      <c r="T83" s="36">
        <f>'1 Short Term Loan'!W20</f>
        <v>27689504.332764767</v>
      </c>
      <c r="U83" s="36">
        <f>'1 Short Term Loan'!X20</f>
        <v>28015067.461965397</v>
      </c>
      <c r="V83" s="36">
        <f>'1 Short Term Loan'!Y20</f>
        <v>28352676.426946446</v>
      </c>
      <c r="W83" s="36">
        <f>'1 Short Term Loan'!Z20</f>
        <v>28702776.923631795</v>
      </c>
      <c r="X83" s="36">
        <f>'1 Short Term Loan'!AA20</f>
        <v>29065831.138694499</v>
      </c>
      <c r="Y83" s="36">
        <f>'1 Short Term Loan'!AB20</f>
        <v>29442318.359714523</v>
      </c>
      <c r="Z83" s="36">
        <f>'1 Short Term Loan'!AC20</f>
        <v>29832735.607912295</v>
      </c>
      <c r="AA83" s="36">
        <f>'1 Short Term Loan'!AD20</f>
        <v>30237598.294293378</v>
      </c>
      <c r="AB83" s="36">
        <f>'1 Short Term Loan'!AE20</f>
        <v>30657440.900070563</v>
      </c>
      <c r="AC83" s="36">
        <f>'1 Short Term Loan'!AF20</f>
        <v>21992817.682261504</v>
      </c>
      <c r="AD83" s="36">
        <f>'1 Short Term Loan'!AG20</f>
        <v>22444303.405393511</v>
      </c>
      <c r="AE83" s="36">
        <f>'1 Short Term Loan'!AH20</f>
        <v>22912494.100281399</v>
      </c>
      <c r="AF83" s="36">
        <f>'1 Short Term Loan'!AI20</f>
        <v>23398007.850880139</v>
      </c>
      <c r="AG83" s="36">
        <f>'1 Short Term Loan'!AJ20</f>
        <v>23901485.610251036</v>
      </c>
      <c r="AH83" s="18">
        <f>SUM(B83:AG83)</f>
        <v>831913830.77668989</v>
      </c>
      <c r="AI83" s="18">
        <f>AH83-$AH$82</f>
        <v>5615133.8418087959</v>
      </c>
    </row>
    <row r="84" spans="1:35" x14ac:dyDescent="0.25">
      <c r="A84" t="s">
        <v>91</v>
      </c>
      <c r="B84" s="36">
        <f>'1 ST 20 Yr Loan'!E20</f>
        <v>23918364.969999999</v>
      </c>
      <c r="C84" s="36">
        <f>'1 ST 20 Yr Loan'!F20</f>
        <v>11906770.84</v>
      </c>
      <c r="D84" s="36">
        <f>'1 ST 20 Yr Loan'!G20-'1 ST 20 Yr Loan'!G27</f>
        <v>73286437.756500006</v>
      </c>
      <c r="E84" s="36">
        <f>'1 ST 20 Yr Loan'!H20</f>
        <v>15673693.618969999</v>
      </c>
      <c r="F84" s="36">
        <f>'1 ST 20 Yr Loan'!I20</f>
        <v>17324964.514591839</v>
      </c>
      <c r="G84" s="36">
        <f>'1 ST 20 Yr Loan'!J20</f>
        <v>17723269.826937683</v>
      </c>
      <c r="H84" s="36">
        <f>'1 ST 20 Yr Loan'!K20</f>
        <v>18042882.974105623</v>
      </c>
      <c r="I84" s="36">
        <f>'1 ST 20 Yr Loan'!L20-'1 ST 20 Yr Loan'!L25</f>
        <v>15338665.553186022</v>
      </c>
      <c r="J84" s="36">
        <f>'1 ST 20 Yr Loan'!M20</f>
        <v>20649993.434408739</v>
      </c>
      <c r="K84" s="36">
        <f>'1 ST 20 Yr Loan'!N20</f>
        <v>30381065.031713124</v>
      </c>
      <c r="L84" s="36">
        <f>'1 ST 20 Yr Loan'!O20</f>
        <v>30712653.10492586</v>
      </c>
      <c r="M84" s="36">
        <f>'1 ST 20 Yr Loan'!P20</f>
        <v>31055460.283193845</v>
      </c>
      <c r="N84" s="36">
        <f>'1 ST 20 Yr Loan'!Q20</f>
        <v>31409924.607526243</v>
      </c>
      <c r="O84" s="36">
        <f>'1 ST 20 Yr Loan'!R20</f>
        <v>31776500.093143843</v>
      </c>
      <c r="P84" s="36">
        <f>'1 ST 20 Yr Loan'!S20</f>
        <v>32046382.338316612</v>
      </c>
      <c r="Q84" s="36">
        <f>'1 ST 20 Yr Loan'!T20</f>
        <v>32330509.426560774</v>
      </c>
      <c r="R84" s="36">
        <f>'1 ST 20 Yr Loan'!U20</f>
        <v>32624053.017069966</v>
      </c>
      <c r="S84" s="36">
        <f>'1 ST 20 Yr Loan'!V20</f>
        <v>32922398.520428002</v>
      </c>
      <c r="T84" s="36">
        <f>'1 ST 20 Yr Loan'!W20</f>
        <v>32581145.607410282</v>
      </c>
      <c r="U84" s="36">
        <f>'1 ST 20 Yr Loan'!X20</f>
        <v>32906708.736610912</v>
      </c>
      <c r="V84" s="36">
        <f>'1 ST 20 Yr Loan'!Y20</f>
        <v>33369203.386212017</v>
      </c>
      <c r="W84" s="36">
        <f>'1 ST 20 Yr Loan'!Z20</f>
        <v>33832949.855901621</v>
      </c>
      <c r="X84" s="36">
        <f>'1 ST 20 Yr Loan'!AA20</f>
        <v>34196004.070964321</v>
      </c>
      <c r="Y84" s="36">
        <f>'1 ST 20 Yr Loan'!AB20</f>
        <v>29912491.291984346</v>
      </c>
      <c r="Z84" s="36">
        <f>'1 ST 20 Yr Loan'!AC20</f>
        <v>30302908.540182117</v>
      </c>
      <c r="AA84" s="36">
        <f>'1 ST 20 Yr Loan'!AD20</f>
        <v>30539737.537906911</v>
      </c>
      <c r="AB84" s="36">
        <f>'1 ST 20 Yr Loan'!AE20</f>
        <v>30895727.34199471</v>
      </c>
      <c r="AC84" s="36">
        <f>'1 ST 20 Yr Loan'!AF20</f>
        <v>22231104.124185652</v>
      </c>
      <c r="AD84" s="36">
        <f>'1 ST 20 Yr Loan'!AG20</f>
        <v>22682589.847317658</v>
      </c>
      <c r="AE84" s="36">
        <f>'1 ST 20 Yr Loan'!AH20</f>
        <v>22837901.813927539</v>
      </c>
      <c r="AF84" s="36">
        <f>'1 ST 20 Yr Loan'!AI20</f>
        <v>23323415.564526275</v>
      </c>
      <c r="AG84" s="36">
        <f>'1 ST 20 Yr Loan'!AJ20</f>
        <v>23826893.323897175</v>
      </c>
      <c r="AH84" s="18">
        <f>SUM(B84:AG84)</f>
        <v>902562770.95459962</v>
      </c>
      <c r="AI84" s="18">
        <f>AH84-$AH$82</f>
        <v>76264074.019718528</v>
      </c>
    </row>
    <row r="85" spans="1:35" x14ac:dyDescent="0.25">
      <c r="A85" t="s">
        <v>58</v>
      </c>
      <c r="B85" s="36">
        <f>'240M Bond'!E20</f>
        <v>23918364.969999999</v>
      </c>
      <c r="C85" s="36">
        <f>'240M Bond'!F20</f>
        <v>11906770.84</v>
      </c>
      <c r="D85" s="36">
        <f>'240M Bond'!G20-'240M Bond'!G25-'240M Bond'!G27</f>
        <v>13286437.756499998</v>
      </c>
      <c r="E85" s="36">
        <f>'240M Bond'!H20-'240M Bond'!H25-'240M Bond'!H27</f>
        <v>23110049.813795</v>
      </c>
      <c r="F85" s="36">
        <f>'240M Bond'!I20-'240M Bond'!I25-'240M Bond'!I27</f>
        <v>24766138.519158095</v>
      </c>
      <c r="G85" s="36">
        <f>'240M Bond'!J20</f>
        <v>25169502.531732246</v>
      </c>
      <c r="H85" s="36">
        <f>'240M Bond'!K20</f>
        <v>25469993.792037163</v>
      </c>
      <c r="I85" s="36">
        <f>'240M Bond'!L20</f>
        <v>21768825.249745168</v>
      </c>
      <c r="J85" s="36">
        <f>'240M Bond'!M20</f>
        <v>27083308.720347457</v>
      </c>
      <c r="K85" s="36">
        <f>'240M Bond'!N20</f>
        <v>26817646.352659695</v>
      </c>
      <c r="L85" s="36">
        <f>'240M Bond'!O20</f>
        <v>27110354.555086497</v>
      </c>
      <c r="M85" s="36">
        <f>'240M Bond'!P20</f>
        <v>27383338.915177703</v>
      </c>
      <c r="N85" s="36">
        <f>'240M Bond'!Q20</f>
        <v>27664818.199007813</v>
      </c>
      <c r="O85" s="36">
        <f>'240M Bond'!R20</f>
        <v>27955128.559779324</v>
      </c>
      <c r="P85" s="36">
        <f>'240M Bond'!S20</f>
        <v>28254618.510773461</v>
      </c>
      <c r="Q85" s="36">
        <f>'240M Bond'!T20</f>
        <v>28568649.381897204</v>
      </c>
      <c r="R85" s="36">
        <f>'240M Bond'!U20</f>
        <v>28892395.793114774</v>
      </c>
      <c r="S85" s="36">
        <f>'240M Bond'!V20</f>
        <v>29221246.145388275</v>
      </c>
      <c r="T85" s="36">
        <f>'240M Bond'!W20</f>
        <v>28910803.12977517</v>
      </c>
      <c r="U85" s="36">
        <f>'240M Bond'!X20</f>
        <v>29267484.255354464</v>
      </c>
      <c r="V85" s="36">
        <f>'240M Bond'!Y20</f>
        <v>29636522.396677963</v>
      </c>
      <c r="W85" s="36">
        <f>'240M Bond'!Z20</f>
        <v>30018366.361469187</v>
      </c>
      <c r="X85" s="36">
        <f>'240M Bond'!AA20</f>
        <v>30413481.479318824</v>
      </c>
      <c r="Y85" s="36">
        <f>'240M Bond'!AB20</f>
        <v>30822350.212153651</v>
      </c>
      <c r="Z85" s="36">
        <f>'240M Bond'!AC20</f>
        <v>31245472.787284374</v>
      </c>
      <c r="AA85" s="36">
        <f>'240M Bond'!AD20</f>
        <v>31683367.853867736</v>
      </c>
      <c r="AB85" s="36">
        <f>'240M Bond'!AE20</f>
        <v>32136573.163649224</v>
      </c>
      <c r="AC85" s="36">
        <f>'240M Bond'!AF20</f>
        <v>32605646.276884511</v>
      </c>
      <c r="AD85" s="36">
        <f>'240M Bond'!AG20</f>
        <v>33091165.294371311</v>
      </c>
      <c r="AE85" s="36">
        <f>'240M Bond'!AH20</f>
        <v>33593729.616557531</v>
      </c>
      <c r="AF85" s="36">
        <f>'240M Bond'!AI20</f>
        <v>34113960.730727598</v>
      </c>
      <c r="AG85" s="36">
        <f>'240M Bond'!AJ20</f>
        <v>34652503.027305529</v>
      </c>
      <c r="AH85" s="18">
        <f>SUM(B85:AG85)</f>
        <v>890539015.1915971</v>
      </c>
      <c r="AI85" s="18">
        <f>AH85-$AH$82</f>
        <v>64240318.256716013</v>
      </c>
    </row>
    <row r="86" spans="1:35" x14ac:dyDescent="0.25">
      <c r="A86" t="s">
        <v>87</v>
      </c>
      <c r="B86" s="36">
        <f>'Option 5'!E20</f>
        <v>23918364.969999999</v>
      </c>
      <c r="C86" s="36">
        <f>'Option 5'!F20-'Option 5'!F26-'Option 5'!F27</f>
        <v>11906770.839999996</v>
      </c>
      <c r="D86" s="36">
        <f>'Option 5'!G20-'Option 5'!G26</f>
        <v>22786437.756499998</v>
      </c>
      <c r="E86" s="36">
        <f>'Option 5'!H20-'Option 5'!H26</f>
        <v>20706406.008619998</v>
      </c>
      <c r="F86" s="36">
        <f>'Option 5'!I20-'Option 5'!I26</f>
        <v>22367312.52372434</v>
      </c>
      <c r="G86" s="36">
        <f>'Option 5'!J20</f>
        <v>25707144.042006306</v>
      </c>
      <c r="H86" s="36">
        <f>'Option 5'!K20</f>
        <v>34053450.899927676</v>
      </c>
      <c r="I86" s="36">
        <f>'Option 5'!L20</f>
        <v>17793344.337181672</v>
      </c>
      <c r="J86" s="36">
        <f>'Option 5'!M20</f>
        <v>19625776.956614066</v>
      </c>
      <c r="K86" s="36">
        <f>'Option 5'!N20</f>
        <v>19484841.957965456</v>
      </c>
      <c r="L86" s="36">
        <f>'Option 5'!O20</f>
        <v>26501203.204366852</v>
      </c>
      <c r="M86" s="36">
        <f>'Option 5'!P20</f>
        <v>32965450.616885096</v>
      </c>
      <c r="N86" s="36">
        <f>'Option 5'!Q20</f>
        <v>32457905.583666515</v>
      </c>
      <c r="O86" s="36">
        <f>'Option 5'!R20</f>
        <v>32848901.384218846</v>
      </c>
      <c r="P86" s="36">
        <f>'Option 5'!S20</f>
        <v>18698783.629391614</v>
      </c>
      <c r="Q86" s="36">
        <f>'Option 5'!T20</f>
        <v>18402910.717635773</v>
      </c>
      <c r="R86" s="36">
        <f>'Option 5'!U20</f>
        <v>18696454.308144968</v>
      </c>
      <c r="S86" s="36">
        <f>'Option 5'!V20</f>
        <v>26454799.811503004</v>
      </c>
      <c r="T86" s="36">
        <f>'Option 5'!W20</f>
        <v>33653546.898485281</v>
      </c>
      <c r="U86" s="36">
        <f>'Option 5'!X20</f>
        <v>20109110.027685914</v>
      </c>
      <c r="V86" s="36">
        <f>'Option 5'!Y20</f>
        <v>22806718.992666963</v>
      </c>
      <c r="W86" s="36">
        <f>'Option 5'!Z20</f>
        <v>25846819.489352312</v>
      </c>
      <c r="X86" s="36">
        <f>'Option 5'!AA20</f>
        <v>32239873.704415016</v>
      </c>
      <c r="Y86" s="36">
        <f>'Option 5'!AB20</f>
        <v>38686360.925435036</v>
      </c>
      <c r="Z86" s="36">
        <f>'Option 5'!AC20</f>
        <v>24726778.173632812</v>
      </c>
      <c r="AA86" s="36">
        <f>'Option 5'!AD20</f>
        <v>24551640.860013895</v>
      </c>
      <c r="AB86" s="36">
        <f>'Option 5'!AE20</f>
        <v>24991483.46579108</v>
      </c>
      <c r="AC86" s="36">
        <f>'Option 5'!AF20</f>
        <v>32886860.247982021</v>
      </c>
      <c r="AD86" s="36">
        <f>'Option 5'!AG20</f>
        <v>40788345.971114025</v>
      </c>
      <c r="AE86" s="36">
        <f>'Option 5'!AH20</f>
        <v>26876536.666001916</v>
      </c>
      <c r="AF86" s="36">
        <f>'Option 5'!AI20</f>
        <v>26832050.416600656</v>
      </c>
      <c r="AG86" s="36">
        <f>'Option 5'!AJ20</f>
        <v>27315528.175971553</v>
      </c>
      <c r="AH86" s="18">
        <f>SUM(B86:AG86)</f>
        <v>827687913.56350076</v>
      </c>
      <c r="AI86" s="18">
        <f>AH86-$AH$82</f>
        <v>1389216.6286196709</v>
      </c>
    </row>
    <row r="88" spans="1:35" x14ac:dyDescent="0.25">
      <c r="A88" t="s">
        <v>85</v>
      </c>
      <c r="B88">
        <v>1</v>
      </c>
      <c r="C88">
        <v>2</v>
      </c>
      <c r="D88">
        <v>3</v>
      </c>
      <c r="E88">
        <v>4</v>
      </c>
      <c r="F88">
        <v>5</v>
      </c>
      <c r="G88">
        <v>6</v>
      </c>
      <c r="H88">
        <v>7</v>
      </c>
      <c r="I88">
        <v>8</v>
      </c>
      <c r="J88">
        <v>9</v>
      </c>
      <c r="K88">
        <v>10</v>
      </c>
      <c r="L88">
        <v>11</v>
      </c>
      <c r="M88">
        <v>12</v>
      </c>
      <c r="N88">
        <v>13</v>
      </c>
      <c r="O88">
        <v>14</v>
      </c>
      <c r="P88">
        <v>15</v>
      </c>
      <c r="Q88">
        <v>16</v>
      </c>
      <c r="R88">
        <v>17</v>
      </c>
      <c r="S88">
        <v>18</v>
      </c>
      <c r="T88">
        <v>19</v>
      </c>
      <c r="U88">
        <v>20</v>
      </c>
      <c r="V88">
        <v>21</v>
      </c>
      <c r="W88">
        <v>22</v>
      </c>
      <c r="X88">
        <v>23</v>
      </c>
      <c r="Y88">
        <v>24</v>
      </c>
      <c r="Z88">
        <v>25</v>
      </c>
      <c r="AA88">
        <v>26</v>
      </c>
      <c r="AB88">
        <v>27</v>
      </c>
      <c r="AC88">
        <v>28</v>
      </c>
      <c r="AD88">
        <v>29</v>
      </c>
      <c r="AE88">
        <v>30</v>
      </c>
      <c r="AF88">
        <v>31</v>
      </c>
      <c r="AG88">
        <v>32</v>
      </c>
    </row>
    <row r="89" spans="1:35" x14ac:dyDescent="0.25">
      <c r="B89" s="8">
        <v>2018</v>
      </c>
      <c r="C89" s="8">
        <v>2019</v>
      </c>
      <c r="D89" s="8">
        <v>2020</v>
      </c>
      <c r="E89" s="8">
        <v>2021</v>
      </c>
      <c r="F89" s="8">
        <v>2022</v>
      </c>
      <c r="G89" s="8">
        <v>2023</v>
      </c>
      <c r="H89" s="8">
        <v>2024</v>
      </c>
      <c r="I89" s="8">
        <v>2025</v>
      </c>
      <c r="J89" s="8">
        <v>2026</v>
      </c>
      <c r="K89" s="8">
        <v>2027</v>
      </c>
      <c r="L89" s="8">
        <v>2028</v>
      </c>
      <c r="M89" s="8">
        <v>2029</v>
      </c>
      <c r="N89" s="8">
        <v>2030</v>
      </c>
      <c r="O89" s="8">
        <v>2031</v>
      </c>
      <c r="P89" s="8">
        <v>2032</v>
      </c>
      <c r="Q89" s="8">
        <v>2033</v>
      </c>
      <c r="R89" s="8">
        <v>2034</v>
      </c>
      <c r="S89" s="8">
        <v>2035</v>
      </c>
      <c r="T89" s="8">
        <v>2036</v>
      </c>
      <c r="U89" s="8">
        <v>2037</v>
      </c>
      <c r="V89" s="8">
        <v>2038</v>
      </c>
      <c r="W89" s="8">
        <v>2039</v>
      </c>
      <c r="X89" s="8">
        <v>2040</v>
      </c>
      <c r="Y89" s="8">
        <v>2041</v>
      </c>
      <c r="Z89" s="8">
        <v>2042</v>
      </c>
      <c r="AA89" s="8">
        <v>2043</v>
      </c>
      <c r="AB89" s="8">
        <v>2044</v>
      </c>
      <c r="AC89" s="8">
        <v>2045</v>
      </c>
      <c r="AD89" s="8">
        <v>2046</v>
      </c>
      <c r="AE89" s="8">
        <v>2047</v>
      </c>
      <c r="AF89" s="8">
        <v>2048</v>
      </c>
      <c r="AG89" s="8">
        <v>2049</v>
      </c>
      <c r="AH89" t="s">
        <v>85</v>
      </c>
    </row>
    <row r="90" spans="1:35" x14ac:dyDescent="0.25">
      <c r="A90" t="s">
        <v>57</v>
      </c>
      <c r="B90" s="36">
        <f>PV(0.7%,B$88,,-B82)</f>
        <v>23752100.268123139</v>
      </c>
      <c r="C90" s="36">
        <f t="shared" ref="C90:AG90" si="0">PV(0.7%,C$88,,-C82)</f>
        <v>19290991.786392968</v>
      </c>
      <c r="D90" s="36">
        <f t="shared" si="0"/>
        <v>20535052.070345551</v>
      </c>
      <c r="E90" s="36">
        <f t="shared" si="0"/>
        <v>24169959.285577662</v>
      </c>
      <c r="F90" s="36">
        <f t="shared" si="0"/>
        <v>20617355.501981776</v>
      </c>
      <c r="G90" s="36">
        <f t="shared" si="0"/>
        <v>19531343.659747295</v>
      </c>
      <c r="H90" s="36">
        <f t="shared" si="0"/>
        <v>21493356.518542152</v>
      </c>
      <c r="I90" s="36">
        <f t="shared" si="0"/>
        <v>24370163.678998925</v>
      </c>
      <c r="J90" s="36">
        <f t="shared" si="0"/>
        <v>24419047.365514237</v>
      </c>
      <c r="K90" s="36">
        <f t="shared" si="0"/>
        <v>23912686.609669209</v>
      </c>
      <c r="L90" s="36">
        <f t="shared" si="0"/>
        <v>23965364.572503269</v>
      </c>
      <c r="M90" s="36">
        <f t="shared" si="0"/>
        <v>24023407.591986343</v>
      </c>
      <c r="N90" s="36">
        <f t="shared" si="0"/>
        <v>24159315.57312433</v>
      </c>
      <c r="O90" s="36">
        <f t="shared" si="0"/>
        <v>24302074.345680516</v>
      </c>
      <c r="P90" s="36">
        <f t="shared" si="0"/>
        <v>24451888.74641015</v>
      </c>
      <c r="Q90" s="36">
        <f t="shared" si="0"/>
        <v>24613441.007116262</v>
      </c>
      <c r="R90" s="36">
        <f t="shared" si="0"/>
        <v>24755844.458539318</v>
      </c>
      <c r="S90" s="36">
        <f t="shared" si="0"/>
        <v>24846899.457961857</v>
      </c>
      <c r="T90" s="36">
        <f t="shared" si="0"/>
        <v>24375286.726733245</v>
      </c>
      <c r="U90" s="36">
        <f t="shared" si="0"/>
        <v>24489014.868637215</v>
      </c>
      <c r="V90" s="36">
        <f t="shared" si="0"/>
        <v>24610388.467227452</v>
      </c>
      <c r="W90" s="36">
        <f t="shared" si="0"/>
        <v>24739605.697673112</v>
      </c>
      <c r="X90" s="36">
        <f t="shared" si="0"/>
        <v>24876870.844789933</v>
      </c>
      <c r="Y90" s="36">
        <f t="shared" si="0"/>
        <v>25048030.214528322</v>
      </c>
      <c r="Z90" s="36">
        <f t="shared" si="0"/>
        <v>25227563.297127139</v>
      </c>
      <c r="AA90" s="36">
        <f t="shared" si="0"/>
        <v>25415694.746954162</v>
      </c>
      <c r="AB90" s="36">
        <f t="shared" si="0"/>
        <v>25586790.545616578</v>
      </c>
      <c r="AC90" s="36">
        <f t="shared" si="0"/>
        <v>18281636.792392116</v>
      </c>
      <c r="AD90" s="36">
        <f t="shared" si="0"/>
        <v>18523353.602983404</v>
      </c>
      <c r="AE90" s="36">
        <f t="shared" si="0"/>
        <v>18774377.209179744</v>
      </c>
      <c r="AF90" s="36">
        <f t="shared" si="0"/>
        <v>19034970.236577369</v>
      </c>
      <c r="AG90" s="36">
        <f t="shared" si="0"/>
        <v>19305403.23652216</v>
      </c>
      <c r="AH90" s="18">
        <f>SUM(B90:AG90)</f>
        <v>735499278.98515713</v>
      </c>
    </row>
    <row r="91" spans="1:35" x14ac:dyDescent="0.25">
      <c r="A91" t="s">
        <v>92</v>
      </c>
      <c r="B91" s="36">
        <f>PV(0.7%,B$88,,-B83)</f>
        <v>23752100.268123139</v>
      </c>
      <c r="C91" s="36">
        <f t="shared" ref="C91:AG91" si="1">PV(0.7%,C$88,,-C83)</f>
        <v>11741810.1492137</v>
      </c>
      <c r="D91" s="36">
        <f t="shared" si="1"/>
        <v>13093336.474558119</v>
      </c>
      <c r="E91" s="36">
        <f t="shared" si="1"/>
        <v>27333538.886716086</v>
      </c>
      <c r="F91" s="36">
        <f t="shared" si="1"/>
        <v>28915491.669865925</v>
      </c>
      <c r="G91" s="36">
        <f t="shared" si="1"/>
        <v>29378522.006107066</v>
      </c>
      <c r="H91" s="36">
        <f t="shared" si="1"/>
        <v>29367396.40500797</v>
      </c>
      <c r="I91" s="36">
        <f t="shared" si="1"/>
        <v>26524583.953076851</v>
      </c>
      <c r="J91" s="36">
        <f t="shared" si="1"/>
        <v>15262809.400918294</v>
      </c>
      <c r="K91" s="36">
        <f t="shared" si="1"/>
        <v>24146309.010392856</v>
      </c>
      <c r="L91" s="36">
        <f t="shared" si="1"/>
        <v>24197362.984344032</v>
      </c>
      <c r="M91" s="36">
        <f t="shared" si="1"/>
        <v>24253793.303844102</v>
      </c>
      <c r="N91" s="36">
        <f t="shared" si="1"/>
        <v>24315765.864951424</v>
      </c>
      <c r="O91" s="36">
        <f t="shared" si="1"/>
        <v>24383451.052173369</v>
      </c>
      <c r="P91" s="36">
        <f t="shared" si="1"/>
        <v>24457023.879522894</v>
      </c>
      <c r="Q91" s="36">
        <f t="shared" si="1"/>
        <v>24541136.101507921</v>
      </c>
      <c r="R91" s="36">
        <f t="shared" si="1"/>
        <v>24631260.65757668</v>
      </c>
      <c r="S91" s="36">
        <f t="shared" si="1"/>
        <v>24723181.681434907</v>
      </c>
      <c r="T91" s="36">
        <f t="shared" si="1"/>
        <v>24252428.954611149</v>
      </c>
      <c r="U91" s="36">
        <f t="shared" si="1"/>
        <v>24367011.122736424</v>
      </c>
      <c r="V91" s="36">
        <f t="shared" si="1"/>
        <v>24489232.810920808</v>
      </c>
      <c r="W91" s="36">
        <f t="shared" si="1"/>
        <v>24619292.235600974</v>
      </c>
      <c r="X91" s="36">
        <f t="shared" si="1"/>
        <v>24757393.72257331</v>
      </c>
      <c r="Y91" s="36">
        <f t="shared" si="1"/>
        <v>24903747.887581162</v>
      </c>
      <c r="Z91" s="36">
        <f t="shared" si="1"/>
        <v>25058571.822291952</v>
      </c>
      <c r="AA91" s="36">
        <f t="shared" si="1"/>
        <v>25222089.285824548</v>
      </c>
      <c r="AB91" s="36">
        <f t="shared" si="1"/>
        <v>25394530.901992336</v>
      </c>
      <c r="AC91" s="36">
        <f t="shared" si="1"/>
        <v>18090713.611037359</v>
      </c>
      <c r="AD91" s="36">
        <f t="shared" si="1"/>
        <v>18333757.593693674</v>
      </c>
      <c r="AE91" s="36">
        <f t="shared" si="1"/>
        <v>18586099.146329962</v>
      </c>
      <c r="AF91" s="36">
        <f t="shared" si="1"/>
        <v>18848000.958672918</v>
      </c>
      <c r="AG91" s="36">
        <f t="shared" si="1"/>
        <v>19119733.645753089</v>
      </c>
      <c r="AH91" s="18">
        <f>SUM(B91:AG91)</f>
        <v>741061477.44895506</v>
      </c>
    </row>
    <row r="92" spans="1:35" x14ac:dyDescent="0.25">
      <c r="A92" t="s">
        <v>91</v>
      </c>
      <c r="B92" s="36">
        <f>PV(0.7%,B$88,,-B84)</f>
        <v>23752100.268123139</v>
      </c>
      <c r="C92" s="36">
        <f t="shared" ref="C92:AG92" si="2">PV(0.7%,C$88,,-C84)</f>
        <v>11741810.1492137</v>
      </c>
      <c r="D92" s="36">
        <f t="shared" si="2"/>
        <v>71768720.01761654</v>
      </c>
      <c r="E92" s="36">
        <f t="shared" si="2"/>
        <v>15242404.088514166</v>
      </c>
      <c r="F92" s="36">
        <f t="shared" si="2"/>
        <v>16731119.494841756</v>
      </c>
      <c r="G92" s="36">
        <f t="shared" si="2"/>
        <v>16996794.597928721</v>
      </c>
      <c r="H92" s="36">
        <f t="shared" si="2"/>
        <v>17183025.651508931</v>
      </c>
      <c r="I92" s="36">
        <f t="shared" si="2"/>
        <v>14506138.300932826</v>
      </c>
      <c r="J92" s="36">
        <f t="shared" si="2"/>
        <v>19393432.500115193</v>
      </c>
      <c r="K92" s="36">
        <f t="shared" si="2"/>
        <v>28334026.045573469</v>
      </c>
      <c r="L92" s="36">
        <f t="shared" si="2"/>
        <v>28444162.979304731</v>
      </c>
      <c r="M92" s="36">
        <f t="shared" si="2"/>
        <v>28561717.796902426</v>
      </c>
      <c r="N92" s="36">
        <f t="shared" si="2"/>
        <v>28686910.388532616</v>
      </c>
      <c r="O92" s="36">
        <f t="shared" si="2"/>
        <v>28819966.653402478</v>
      </c>
      <c r="P92" s="36">
        <f t="shared" si="2"/>
        <v>28862699.74966104</v>
      </c>
      <c r="Q92" s="36">
        <f t="shared" si="2"/>
        <v>28916186.61803041</v>
      </c>
      <c r="R92" s="36">
        <f t="shared" si="2"/>
        <v>28975898.707747966</v>
      </c>
      <c r="S92" s="36">
        <f t="shared" si="2"/>
        <v>29037618.672667567</v>
      </c>
      <c r="T92" s="36">
        <f t="shared" si="2"/>
        <v>28536874.824752819</v>
      </c>
      <c r="U92" s="36">
        <f t="shared" si="2"/>
        <v>28621674.350285254</v>
      </c>
      <c r="V92" s="36">
        <f t="shared" si="2"/>
        <v>28822188.711019095</v>
      </c>
      <c r="W92" s="36">
        <f t="shared" si="2"/>
        <v>29019606.078918815</v>
      </c>
      <c r="X92" s="36">
        <f t="shared" si="2"/>
        <v>29127119.48555031</v>
      </c>
      <c r="Y92" s="36">
        <f t="shared" si="2"/>
        <v>25301443.069929089</v>
      </c>
      <c r="Z92" s="36">
        <f t="shared" si="2"/>
        <v>25453502.489966162</v>
      </c>
      <c r="AA92" s="36">
        <f t="shared" si="2"/>
        <v>25474112.70729484</v>
      </c>
      <c r="AB92" s="36">
        <f t="shared" si="2"/>
        <v>25591911.121453337</v>
      </c>
      <c r="AC92" s="36">
        <f t="shared" si="2"/>
        <v>18286721.773362085</v>
      </c>
      <c r="AD92" s="36">
        <f t="shared" si="2"/>
        <v>18528403.236518625</v>
      </c>
      <c r="AE92" s="36">
        <f t="shared" si="2"/>
        <v>18525591.563713398</v>
      </c>
      <c r="AF92" s="36">
        <f t="shared" si="2"/>
        <v>18787913.984872952</v>
      </c>
      <c r="AG92" s="36">
        <f t="shared" si="2"/>
        <v>19060064.356974576</v>
      </c>
      <c r="AH92" s="18">
        <f>SUM(B92:AG92)</f>
        <v>805091860.43522894</v>
      </c>
    </row>
    <row r="93" spans="1:35" x14ac:dyDescent="0.25">
      <c r="A93" t="s">
        <v>58</v>
      </c>
      <c r="B93" s="36">
        <f>PV(0.7%,B$88,,-B85)</f>
        <v>23752100.268123139</v>
      </c>
      <c r="C93" s="36">
        <f t="shared" ref="C93:AG93" si="3">PV(0.7%,C$88,,-C85)</f>
        <v>11741810.1492137</v>
      </c>
      <c r="D93" s="36">
        <f t="shared" si="3"/>
        <v>13011283.677697435</v>
      </c>
      <c r="E93" s="36">
        <f t="shared" si="3"/>
        <v>22474135.729003955</v>
      </c>
      <c r="F93" s="36">
        <f t="shared" si="3"/>
        <v>23917233.575909548</v>
      </c>
      <c r="G93" s="36">
        <f t="shared" si="3"/>
        <v>24137806.896878779</v>
      </c>
      <c r="H93" s="36">
        <f t="shared" si="3"/>
        <v>24256187.733437426</v>
      </c>
      <c r="I93" s="36">
        <f t="shared" si="3"/>
        <v>20587292.201312155</v>
      </c>
      <c r="J93" s="36">
        <f t="shared" si="3"/>
        <v>25435277.798812453</v>
      </c>
      <c r="K93" s="36">
        <f t="shared" si="3"/>
        <v>25010706.156748306</v>
      </c>
      <c r="L93" s="36">
        <f t="shared" si="3"/>
        <v>25107936.483284101</v>
      </c>
      <c r="M93" s="36">
        <f t="shared" si="3"/>
        <v>25184466.477075398</v>
      </c>
      <c r="N93" s="36">
        <f t="shared" si="3"/>
        <v>25266477.729775313</v>
      </c>
      <c r="O93" s="36">
        <f t="shared" si="3"/>
        <v>25354141.284371696</v>
      </c>
      <c r="P93" s="36">
        <f t="shared" si="3"/>
        <v>25447632.809479475</v>
      </c>
      <c r="Q93" s="36">
        <f t="shared" si="3"/>
        <v>25551604.71035907</v>
      </c>
      <c r="R93" s="36">
        <f t="shared" si="3"/>
        <v>25661530.573390611</v>
      </c>
      <c r="S93" s="36">
        <f t="shared" si="3"/>
        <v>25773195.175419766</v>
      </c>
      <c r="T93" s="36">
        <f t="shared" si="3"/>
        <v>25322128.937351484</v>
      </c>
      <c r="U93" s="36">
        <f t="shared" si="3"/>
        <v>25456341.14045798</v>
      </c>
      <c r="V93" s="36">
        <f t="shared" si="3"/>
        <v>25598137.041783348</v>
      </c>
      <c r="W93" s="36">
        <f t="shared" si="3"/>
        <v>25747715.486019023</v>
      </c>
      <c r="X93" s="36">
        <f t="shared" si="3"/>
        <v>25905281.423564579</v>
      </c>
      <c r="Y93" s="36">
        <f t="shared" si="3"/>
        <v>26071046.091142498</v>
      </c>
      <c r="Z93" s="36">
        <f t="shared" si="3"/>
        <v>26245227.197802611</v>
      </c>
      <c r="AA93" s="36">
        <f t="shared" si="3"/>
        <v>26428049.116476629</v>
      </c>
      <c r="AB93" s="36">
        <f t="shared" si="3"/>
        <v>26619743.081248164</v>
      </c>
      <c r="AC93" s="36">
        <f t="shared" si="3"/>
        <v>26820547.390508328</v>
      </c>
      <c r="AD93" s="36">
        <f t="shared" si="3"/>
        <v>27030707.616172314</v>
      </c>
      <c r="AE93" s="36">
        <f t="shared" si="3"/>
        <v>27250476.819137346</v>
      </c>
      <c r="AF93" s="36">
        <f t="shared" si="3"/>
        <v>27480115.771168005</v>
      </c>
      <c r="AG93" s="36">
        <f t="shared" si="3"/>
        <v>27719893.183400147</v>
      </c>
      <c r="AH93" s="18">
        <f>SUM(B93:AG93)</f>
        <v>787366229.72652471</v>
      </c>
    </row>
    <row r="94" spans="1:35" x14ac:dyDescent="0.25">
      <c r="A94" t="s">
        <v>87</v>
      </c>
      <c r="B94" s="36">
        <f>PV(0.7%,B$88,,-B86)</f>
        <v>23752100.268123139</v>
      </c>
      <c r="C94" s="36">
        <f t="shared" ref="C94:AG94" si="4">PV(0.7%,C$88,,-C86)</f>
        <v>11741810.149213696</v>
      </c>
      <c r="D94" s="36">
        <f t="shared" si="4"/>
        <v>22314544.431517959</v>
      </c>
      <c r="E94" s="36">
        <f t="shared" si="4"/>
        <v>20136632.454154383</v>
      </c>
      <c r="F94" s="36">
        <f t="shared" si="4"/>
        <v>21600631.752966046</v>
      </c>
      <c r="G94" s="36">
        <f t="shared" si="4"/>
        <v>24653410.530219574</v>
      </c>
      <c r="H94" s="36">
        <f t="shared" si="4"/>
        <v>32430588.901764035</v>
      </c>
      <c r="I94" s="36">
        <f t="shared" si="4"/>
        <v>16827586.004550718</v>
      </c>
      <c r="J94" s="36">
        <f t="shared" si="4"/>
        <v>18431540.033141367</v>
      </c>
      <c r="K94" s="36">
        <f t="shared" si="4"/>
        <v>18171977.149404928</v>
      </c>
      <c r="L94" s="36">
        <f t="shared" si="4"/>
        <v>24543778.113776315</v>
      </c>
      <c r="M94" s="36">
        <f t="shared" si="4"/>
        <v>30318336.58175499</v>
      </c>
      <c r="N94" s="36">
        <f t="shared" si="4"/>
        <v>29644038.962608188</v>
      </c>
      <c r="O94" s="36">
        <f t="shared" si="4"/>
        <v>29792590.112790816</v>
      </c>
      <c r="P94" s="36">
        <f t="shared" si="4"/>
        <v>16841132.702012114</v>
      </c>
      <c r="Q94" s="36">
        <f t="shared" si="4"/>
        <v>16459437.542574957</v>
      </c>
      <c r="R94" s="36">
        <f t="shared" si="4"/>
        <v>16605740.73808019</v>
      </c>
      <c r="S94" s="36">
        <f t="shared" si="4"/>
        <v>23333184.200158801</v>
      </c>
      <c r="T94" s="36">
        <f t="shared" si="4"/>
        <v>29476159.826393466</v>
      </c>
      <c r="U94" s="36">
        <f t="shared" si="4"/>
        <v>17490548.911873918</v>
      </c>
      <c r="V94" s="36">
        <f t="shared" si="4"/>
        <v>19698988.647641491</v>
      </c>
      <c r="W94" s="36">
        <f t="shared" si="4"/>
        <v>22169645.956635047</v>
      </c>
      <c r="X94" s="36">
        <f t="shared" si="4"/>
        <v>27460946.946865492</v>
      </c>
      <c r="Y94" s="36">
        <f t="shared" si="4"/>
        <v>32722809.644408274</v>
      </c>
      <c r="Z94" s="36">
        <f t="shared" si="4"/>
        <v>20769726.080149438</v>
      </c>
      <c r="AA94" s="36">
        <f t="shared" si="4"/>
        <v>20479261.34403459</v>
      </c>
      <c r="AB94" s="36">
        <f t="shared" si="4"/>
        <v>20701238.607205514</v>
      </c>
      <c r="AC94" s="36">
        <f t="shared" si="4"/>
        <v>27051866.609721009</v>
      </c>
      <c r="AD94" s="36">
        <f t="shared" si="4"/>
        <v>33318193.671469193</v>
      </c>
      <c r="AE94" s="36">
        <f t="shared" si="4"/>
        <v>21801641.19183119</v>
      </c>
      <c r="AF94" s="36">
        <f t="shared" si="4"/>
        <v>21614255.162164401</v>
      </c>
      <c r="AG94" s="36">
        <f t="shared" si="4"/>
        <v>21850759.891412228</v>
      </c>
      <c r="AH94" s="18">
        <f>SUM(B94:AG94)</f>
        <v>734205103.12061763</v>
      </c>
    </row>
    <row r="95" spans="1:35" x14ac:dyDescent="0.25">
      <c r="D95" s="18"/>
      <c r="E95" s="18"/>
      <c r="F95" s="18"/>
    </row>
    <row r="97" spans="2:35" x14ac:dyDescent="0.2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18"/>
      <c r="AI97" s="26"/>
    </row>
    <row r="98" spans="2:35" x14ac:dyDescent="0.25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18"/>
      <c r="AI98" s="26"/>
    </row>
    <row r="99" spans="2:35" x14ac:dyDescent="0.2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18"/>
      <c r="AI99" s="26"/>
    </row>
    <row r="101" spans="2:35" x14ac:dyDescent="0.25">
      <c r="B101" s="26"/>
      <c r="W101" s="26"/>
    </row>
    <row r="102" spans="2:35" x14ac:dyDescent="0.25">
      <c r="B102" s="5"/>
      <c r="W102" s="26"/>
    </row>
    <row r="103" spans="2:35" x14ac:dyDescent="0.25">
      <c r="B103" s="26"/>
      <c r="W103" s="26"/>
    </row>
    <row r="104" spans="2:35" x14ac:dyDescent="0.25">
      <c r="W104" s="26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zoomScale="85" zoomScaleNormal="85" zoomScaleSheetLayoutView="85" workbookViewId="0">
      <pane xSplit="2" ySplit="3" topLeftCell="G4" activePane="bottomRight" state="frozen"/>
      <selection pane="topRight" activeCell="B1" sqref="B1"/>
      <selection pane="bottomLeft" activeCell="A3" sqref="A3"/>
      <selection pane="bottomRight" activeCell="G20" sqref="G20"/>
    </sheetView>
  </sheetViews>
  <sheetFormatPr defaultRowHeight="15" x14ac:dyDescent="0.25"/>
  <cols>
    <col min="2" max="2" width="28.7109375" customWidth="1"/>
    <col min="3" max="4" width="17.140625" bestFit="1" customWidth="1"/>
    <col min="5" max="5" width="20" bestFit="1" customWidth="1"/>
    <col min="6" max="6" width="16.5703125" bestFit="1" customWidth="1"/>
    <col min="7" max="7" width="17.28515625" customWidth="1"/>
    <col min="8" max="8" width="17.140625" bestFit="1" customWidth="1"/>
    <col min="9" max="9" width="24.5703125" bestFit="1" customWidth="1"/>
    <col min="10" max="11" width="16.5703125" bestFit="1" customWidth="1"/>
    <col min="12" max="12" width="18" bestFit="1" customWidth="1"/>
    <col min="13" max="13" width="17.140625" bestFit="1" customWidth="1"/>
    <col min="14" max="31" width="18" bestFit="1" customWidth="1"/>
    <col min="32" max="36" width="17.140625" bestFit="1" customWidth="1"/>
  </cols>
  <sheetData>
    <row r="1" spans="1:37" ht="45" x14ac:dyDescent="0.55000000000000004">
      <c r="B1" s="1"/>
      <c r="C1" t="s">
        <v>0</v>
      </c>
      <c r="D1" s="2">
        <v>0.11</v>
      </c>
      <c r="E1" s="3" t="s">
        <v>1</v>
      </c>
      <c r="F1" s="2">
        <v>0</v>
      </c>
      <c r="G1" s="3" t="s">
        <v>2</v>
      </c>
      <c r="H1" s="4">
        <v>3.6999999999999998E-2</v>
      </c>
      <c r="I1" t="s">
        <v>3</v>
      </c>
      <c r="J1" s="5">
        <v>0</v>
      </c>
      <c r="K1" t="s">
        <v>4</v>
      </c>
      <c r="L1" s="2">
        <v>0</v>
      </c>
    </row>
    <row r="2" spans="1:37" ht="36" x14ac:dyDescent="0.55000000000000004">
      <c r="B2" s="1"/>
      <c r="H2" s="6"/>
    </row>
    <row r="3" spans="1:37" x14ac:dyDescent="0.25">
      <c r="B3" s="7"/>
      <c r="C3" s="8">
        <v>2016</v>
      </c>
      <c r="D3" s="8">
        <v>2017</v>
      </c>
      <c r="E3" s="8">
        <v>2018</v>
      </c>
      <c r="F3" s="8">
        <v>2019</v>
      </c>
      <c r="G3" s="8">
        <v>2020</v>
      </c>
      <c r="H3" s="8">
        <v>2021</v>
      </c>
      <c r="I3" s="8">
        <v>2022</v>
      </c>
      <c r="J3" s="8">
        <v>2023</v>
      </c>
      <c r="K3" s="8">
        <v>2024</v>
      </c>
      <c r="L3" s="8">
        <v>2025</v>
      </c>
      <c r="M3" s="8">
        <v>2026</v>
      </c>
      <c r="N3" s="8">
        <v>2027</v>
      </c>
      <c r="O3" s="8">
        <v>2028</v>
      </c>
      <c r="P3" s="8">
        <v>2029</v>
      </c>
      <c r="Q3" s="8">
        <v>2030</v>
      </c>
      <c r="R3" s="8">
        <v>2031</v>
      </c>
      <c r="S3" s="8">
        <v>2032</v>
      </c>
      <c r="T3" s="8">
        <v>2033</v>
      </c>
      <c r="U3" s="8">
        <v>2034</v>
      </c>
      <c r="V3" s="8">
        <v>2035</v>
      </c>
      <c r="W3" s="8">
        <v>2036</v>
      </c>
      <c r="X3" s="8">
        <v>2037</v>
      </c>
      <c r="Y3" s="8">
        <v>2038</v>
      </c>
      <c r="Z3" s="8">
        <v>2039</v>
      </c>
      <c r="AA3" s="8">
        <v>2040</v>
      </c>
      <c r="AB3" s="8">
        <v>2041</v>
      </c>
      <c r="AC3" s="8">
        <v>2042</v>
      </c>
      <c r="AD3" s="8">
        <v>2043</v>
      </c>
      <c r="AE3" s="8">
        <v>2044</v>
      </c>
      <c r="AF3" s="8">
        <v>2045</v>
      </c>
      <c r="AG3" s="8">
        <v>2046</v>
      </c>
      <c r="AH3" s="8">
        <v>2047</v>
      </c>
      <c r="AI3" s="8">
        <v>2048</v>
      </c>
      <c r="AJ3" s="8">
        <v>2049</v>
      </c>
      <c r="AK3" s="8"/>
    </row>
    <row r="4" spans="1:37" x14ac:dyDescent="0.25">
      <c r="B4" s="7"/>
      <c r="C4" s="11"/>
      <c r="D4" s="7"/>
      <c r="E4" s="9"/>
      <c r="F4" s="7"/>
      <c r="G4" s="7"/>
      <c r="H4" s="7"/>
      <c r="I4" s="7"/>
    </row>
    <row r="5" spans="1:37" x14ac:dyDescent="0.25">
      <c r="B5" s="10" t="s">
        <v>5</v>
      </c>
      <c r="C5" s="11">
        <v>16869738.710000001</v>
      </c>
      <c r="D5" s="11">
        <f>C22</f>
        <v>13874779.710000001</v>
      </c>
      <c r="E5" s="11">
        <f t="shared" ref="E5:AJ5" si="0">D22</f>
        <v>14269718.710000001</v>
      </c>
      <c r="F5" s="11">
        <f t="shared" si="0"/>
        <v>2580780.7400000021</v>
      </c>
      <c r="G5" s="11">
        <f t="shared" si="0"/>
        <v>60269.810000002384</v>
      </c>
      <c r="H5" s="11">
        <f t="shared" si="0"/>
        <v>132455.95000000298</v>
      </c>
      <c r="I5" s="11">
        <f t="shared" si="0"/>
        <v>320098.61718000472</v>
      </c>
      <c r="J5" s="11">
        <f t="shared" si="0"/>
        <v>4012462.2030456662</v>
      </c>
      <c r="K5" s="11">
        <f t="shared" si="0"/>
        <v>8687811.8815883584</v>
      </c>
      <c r="L5" s="11">
        <f t="shared" si="0"/>
        <v>11160404.388237126</v>
      </c>
      <c r="M5" s="11">
        <f t="shared" si="0"/>
        <v>10433103.457631901</v>
      </c>
      <c r="N5" s="11">
        <f t="shared" si="0"/>
        <v>9473369.9075942859</v>
      </c>
      <c r="O5" s="11">
        <f t="shared" si="0"/>
        <v>8874571.3562052771</v>
      </c>
      <c r="P5" s="11">
        <f t="shared" si="0"/>
        <v>8039411.5584148765</v>
      </c>
      <c r="Q5" s="11">
        <f t="shared" si="0"/>
        <v>6960004.3481062315</v>
      </c>
      <c r="R5" s="11">
        <f t="shared" si="0"/>
        <v>6268942.1710161678</v>
      </c>
      <c r="S5" s="11">
        <f t="shared" si="0"/>
        <v>5976908.1933737732</v>
      </c>
      <c r="T5" s="11">
        <f t="shared" si="0"/>
        <v>6094816.6905586086</v>
      </c>
      <c r="U5" s="11">
        <f t="shared" si="0"/>
        <v>6628817.5610992834</v>
      </c>
      <c r="V5" s="11">
        <f t="shared" si="0"/>
        <v>7350092.2047627717</v>
      </c>
      <c r="W5" s="11">
        <f t="shared" si="0"/>
        <v>7773021.3450682163</v>
      </c>
      <c r="X5" s="11">
        <f t="shared" si="0"/>
        <v>8537203.3983913809</v>
      </c>
      <c r="Y5" s="11">
        <f t="shared" si="0"/>
        <v>8975822.3225139156</v>
      </c>
      <c r="Z5" s="11">
        <f t="shared" si="0"/>
        <v>9076832.2816554084</v>
      </c>
      <c r="AA5" s="11">
        <f t="shared" si="0"/>
        <v>8827741.7441115528</v>
      </c>
      <c r="AB5" s="11">
        <f t="shared" si="0"/>
        <v>8215596.9915049858</v>
      </c>
      <c r="AC5" s="11">
        <f t="shared" si="0"/>
        <v>7472181.8733307198</v>
      </c>
      <c r="AD5" s="11">
        <f t="shared" si="0"/>
        <v>6586018.5309655257</v>
      </c>
      <c r="AE5" s="11">
        <f t="shared" si="0"/>
        <v>5545138.2164661586</v>
      </c>
      <c r="AF5" s="11">
        <f t="shared" si="0"/>
        <v>4084415.2961896062</v>
      </c>
      <c r="AG5" s="11">
        <f t="shared" si="0"/>
        <v>11288315.593722112</v>
      </c>
      <c r="AH5" s="11">
        <f t="shared" si="0"/>
        <v>18040730.168122612</v>
      </c>
      <c r="AI5" s="11">
        <f t="shared" si="0"/>
        <v>24324954.04763522</v>
      </c>
      <c r="AJ5" s="11">
        <f t="shared" si="0"/>
        <v>30123664.176549092</v>
      </c>
    </row>
    <row r="6" spans="1:37" ht="15" customHeight="1" x14ac:dyDescent="0.25">
      <c r="A6" s="62" t="s">
        <v>19</v>
      </c>
      <c r="B6" s="12" t="s">
        <v>6</v>
      </c>
      <c r="C6" s="13">
        <v>8047226</v>
      </c>
      <c r="D6" s="13">
        <v>9468269</v>
      </c>
      <c r="E6" s="13">
        <v>11687927</v>
      </c>
      <c r="F6" s="13">
        <v>16000000</v>
      </c>
      <c r="G6" s="13">
        <f t="shared" ref="G6:AJ6" si="1">F6*(1+G48)</f>
        <v>20000000</v>
      </c>
      <c r="H6" s="13">
        <f t="shared" si="1"/>
        <v>24000000</v>
      </c>
      <c r="I6" s="13">
        <f t="shared" si="1"/>
        <v>24000000</v>
      </c>
      <c r="J6" s="13">
        <f t="shared" si="1"/>
        <v>24000000</v>
      </c>
      <c r="K6" s="13">
        <f t="shared" si="1"/>
        <v>24000000</v>
      </c>
      <c r="L6" s="13">
        <f t="shared" si="1"/>
        <v>24000000</v>
      </c>
      <c r="M6" s="13">
        <f t="shared" si="1"/>
        <v>24000000</v>
      </c>
      <c r="N6" s="13">
        <f t="shared" si="1"/>
        <v>24000000</v>
      </c>
      <c r="O6" s="13">
        <f t="shared" si="1"/>
        <v>24000000</v>
      </c>
      <c r="P6" s="13">
        <f t="shared" si="1"/>
        <v>24000000</v>
      </c>
      <c r="Q6" s="13">
        <f t="shared" si="1"/>
        <v>24720000</v>
      </c>
      <c r="R6" s="13">
        <f t="shared" si="1"/>
        <v>25461600</v>
      </c>
      <c r="S6" s="13">
        <f t="shared" si="1"/>
        <v>26225448</v>
      </c>
      <c r="T6" s="13">
        <f t="shared" si="1"/>
        <v>27012211.440000001</v>
      </c>
      <c r="U6" s="13">
        <f t="shared" si="1"/>
        <v>27552455.6688</v>
      </c>
      <c r="V6" s="13">
        <f t="shared" si="1"/>
        <v>27552455.6688</v>
      </c>
      <c r="W6" s="13">
        <f t="shared" si="1"/>
        <v>27552455.6688</v>
      </c>
      <c r="X6" s="13">
        <f t="shared" si="1"/>
        <v>27552455.6688</v>
      </c>
      <c r="Y6" s="13">
        <f t="shared" si="1"/>
        <v>27552455.6688</v>
      </c>
      <c r="Z6" s="13">
        <f t="shared" si="1"/>
        <v>27552455.6688</v>
      </c>
      <c r="AA6" s="13">
        <f t="shared" si="1"/>
        <v>27552455.6688</v>
      </c>
      <c r="AB6" s="13">
        <f t="shared" si="1"/>
        <v>27827980.225488</v>
      </c>
      <c r="AC6" s="13">
        <f t="shared" si="1"/>
        <v>28106260.027742881</v>
      </c>
      <c r="AD6" s="13">
        <f t="shared" si="1"/>
        <v>28387322.628020309</v>
      </c>
      <c r="AE6" s="13">
        <f t="shared" si="1"/>
        <v>28387322.628020309</v>
      </c>
      <c r="AF6" s="13">
        <f t="shared" si="1"/>
        <v>28387322.628020309</v>
      </c>
      <c r="AG6" s="13">
        <f t="shared" si="1"/>
        <v>28387322.628020309</v>
      </c>
      <c r="AH6" s="13">
        <f t="shared" si="1"/>
        <v>28387322.628020309</v>
      </c>
      <c r="AI6" s="13">
        <f t="shared" si="1"/>
        <v>28387322.628020309</v>
      </c>
      <c r="AJ6" s="13">
        <f t="shared" si="1"/>
        <v>28387322.628020309</v>
      </c>
    </row>
    <row r="7" spans="1:37" x14ac:dyDescent="0.25">
      <c r="A7" s="62"/>
      <c r="B7" s="12" t="s">
        <v>7</v>
      </c>
      <c r="C7" s="13">
        <v>9963</v>
      </c>
      <c r="D7" s="13">
        <v>183819</v>
      </c>
      <c r="E7" s="13">
        <v>41500</v>
      </c>
      <c r="F7" s="13">
        <v>41500</v>
      </c>
      <c r="G7" s="13">
        <v>41500</v>
      </c>
      <c r="H7" s="13">
        <v>41500</v>
      </c>
      <c r="I7" s="13">
        <v>41500</v>
      </c>
      <c r="J7" s="13">
        <v>41500</v>
      </c>
      <c r="K7" s="13">
        <v>41500</v>
      </c>
      <c r="L7" s="13">
        <v>41500</v>
      </c>
      <c r="M7" s="13">
        <v>41500</v>
      </c>
      <c r="N7" s="13">
        <v>41500</v>
      </c>
      <c r="O7" s="13">
        <v>41500</v>
      </c>
      <c r="P7" s="13">
        <v>41500</v>
      </c>
      <c r="Q7" s="13">
        <v>41500</v>
      </c>
      <c r="R7" s="13">
        <v>41500</v>
      </c>
      <c r="S7" s="13">
        <v>41500</v>
      </c>
      <c r="T7" s="13">
        <v>41500</v>
      </c>
      <c r="U7" s="13">
        <v>41500</v>
      </c>
      <c r="V7" s="13">
        <v>41500</v>
      </c>
      <c r="W7" s="13">
        <v>41500</v>
      </c>
      <c r="X7" s="13">
        <v>41500</v>
      </c>
      <c r="Y7" s="13">
        <v>41500</v>
      </c>
      <c r="Z7" s="13">
        <v>41500</v>
      </c>
      <c r="AA7" s="13">
        <v>41500</v>
      </c>
      <c r="AB7" s="13">
        <v>41500</v>
      </c>
      <c r="AC7" s="13">
        <v>41500</v>
      </c>
      <c r="AD7" s="13">
        <v>41500</v>
      </c>
      <c r="AE7" s="13">
        <v>41500</v>
      </c>
      <c r="AF7" s="13">
        <v>41500</v>
      </c>
      <c r="AG7" s="13">
        <v>41500</v>
      </c>
      <c r="AH7" s="13">
        <v>41500</v>
      </c>
      <c r="AI7" s="13">
        <v>41500</v>
      </c>
      <c r="AJ7" s="13">
        <v>41500</v>
      </c>
    </row>
    <row r="8" spans="1:37" x14ac:dyDescent="0.25">
      <c r="A8" s="62"/>
      <c r="B8" s="12" t="s">
        <v>30</v>
      </c>
      <c r="C8" s="13">
        <v>675611</v>
      </c>
      <c r="D8" s="13">
        <v>544075</v>
      </c>
      <c r="E8" s="13">
        <v>500000</v>
      </c>
      <c r="F8" s="13">
        <v>1000000</v>
      </c>
      <c r="G8" s="13">
        <v>1000000</v>
      </c>
      <c r="H8" s="13">
        <v>1000000</v>
      </c>
      <c r="I8" s="13">
        <v>1000000</v>
      </c>
      <c r="J8" s="13">
        <v>1000000</v>
      </c>
      <c r="K8" s="13">
        <v>1000000</v>
      </c>
      <c r="L8" s="13">
        <v>1000000</v>
      </c>
      <c r="M8" s="13">
        <v>1000000</v>
      </c>
      <c r="N8" s="13">
        <v>1000000</v>
      </c>
      <c r="O8" s="13">
        <v>1000000</v>
      </c>
      <c r="P8" s="13">
        <v>1000000</v>
      </c>
      <c r="Q8" s="13">
        <v>1000000</v>
      </c>
      <c r="R8" s="13">
        <v>1000000</v>
      </c>
      <c r="S8" s="13">
        <v>1000000</v>
      </c>
      <c r="T8" s="13">
        <v>1000000</v>
      </c>
      <c r="U8" s="13">
        <v>1000000</v>
      </c>
      <c r="V8" s="13">
        <v>1000000</v>
      </c>
      <c r="W8" s="13">
        <v>1000000</v>
      </c>
      <c r="X8" s="13">
        <v>1000000</v>
      </c>
      <c r="Y8" s="13">
        <v>1000000</v>
      </c>
      <c r="Z8" s="13">
        <v>1000000</v>
      </c>
      <c r="AA8" s="13">
        <v>1000000</v>
      </c>
      <c r="AB8" s="13">
        <v>1000000</v>
      </c>
      <c r="AC8" s="13">
        <v>1000000</v>
      </c>
      <c r="AD8" s="13">
        <v>1000000</v>
      </c>
      <c r="AE8" s="13">
        <v>1000000</v>
      </c>
      <c r="AF8" s="13">
        <v>1000000</v>
      </c>
      <c r="AG8" s="13">
        <v>1000000</v>
      </c>
      <c r="AH8" s="13">
        <v>1000000</v>
      </c>
      <c r="AI8" s="13">
        <v>1000000</v>
      </c>
      <c r="AJ8" s="13">
        <v>1000000</v>
      </c>
    </row>
    <row r="9" spans="1:37" x14ac:dyDescent="0.25">
      <c r="A9" s="62"/>
      <c r="B9" s="12" t="s">
        <v>8</v>
      </c>
      <c r="C9" s="13"/>
      <c r="D9" s="13">
        <v>0</v>
      </c>
      <c r="E9" s="13">
        <v>0</v>
      </c>
      <c r="F9" s="13">
        <f>F37</f>
        <v>0</v>
      </c>
      <c r="G9" s="13">
        <f t="shared" ref="G9:AJ9" si="2">G37</f>
        <v>0</v>
      </c>
      <c r="H9" s="13">
        <f t="shared" si="2"/>
        <v>0</v>
      </c>
      <c r="I9" s="13">
        <f t="shared" si="2"/>
        <v>0</v>
      </c>
      <c r="J9" s="13">
        <f t="shared" si="2"/>
        <v>0</v>
      </c>
      <c r="K9" s="13">
        <f t="shared" si="2"/>
        <v>0</v>
      </c>
      <c r="L9" s="13">
        <f t="shared" si="2"/>
        <v>0</v>
      </c>
      <c r="M9" s="13">
        <f t="shared" si="2"/>
        <v>0</v>
      </c>
      <c r="N9" s="13">
        <f t="shared" si="2"/>
        <v>0</v>
      </c>
      <c r="O9" s="13">
        <f t="shared" si="2"/>
        <v>0</v>
      </c>
      <c r="P9" s="13">
        <f t="shared" si="2"/>
        <v>0</v>
      </c>
      <c r="Q9" s="13">
        <f t="shared" si="2"/>
        <v>0</v>
      </c>
      <c r="R9" s="13">
        <f t="shared" si="2"/>
        <v>0</v>
      </c>
      <c r="S9" s="13">
        <f t="shared" si="2"/>
        <v>0</v>
      </c>
      <c r="T9" s="13">
        <f t="shared" si="2"/>
        <v>0</v>
      </c>
      <c r="U9" s="13">
        <f t="shared" si="2"/>
        <v>0</v>
      </c>
      <c r="V9" s="13">
        <f t="shared" si="2"/>
        <v>0</v>
      </c>
      <c r="W9" s="13">
        <f t="shared" si="2"/>
        <v>0</v>
      </c>
      <c r="X9" s="13">
        <f t="shared" si="2"/>
        <v>0</v>
      </c>
      <c r="Y9" s="13">
        <f t="shared" si="2"/>
        <v>0</v>
      </c>
      <c r="Z9" s="13">
        <f t="shared" si="2"/>
        <v>0</v>
      </c>
      <c r="AA9" s="13">
        <f t="shared" si="2"/>
        <v>0</v>
      </c>
      <c r="AB9" s="13">
        <f t="shared" si="2"/>
        <v>0</v>
      </c>
      <c r="AC9" s="13">
        <f t="shared" si="2"/>
        <v>0</v>
      </c>
      <c r="AD9" s="13">
        <f t="shared" si="2"/>
        <v>0</v>
      </c>
      <c r="AE9" s="13">
        <f t="shared" si="2"/>
        <v>0</v>
      </c>
      <c r="AF9" s="13">
        <f t="shared" si="2"/>
        <v>0</v>
      </c>
      <c r="AG9" s="13">
        <f t="shared" si="2"/>
        <v>0</v>
      </c>
      <c r="AH9" s="13">
        <f t="shared" si="2"/>
        <v>0</v>
      </c>
      <c r="AI9" s="13">
        <f t="shared" si="2"/>
        <v>0</v>
      </c>
      <c r="AJ9" s="13">
        <f t="shared" si="2"/>
        <v>0</v>
      </c>
      <c r="AK9" s="13"/>
    </row>
    <row r="10" spans="1:37" x14ac:dyDescent="0.25">
      <c r="B10" s="14" t="s">
        <v>9</v>
      </c>
      <c r="C10" s="15">
        <f>SUM(C6:C9)</f>
        <v>8732800</v>
      </c>
      <c r="D10" s="15">
        <f t="shared" ref="D10:AJ10" si="3">SUM(D6:D9)</f>
        <v>10196163</v>
      </c>
      <c r="E10" s="15">
        <f t="shared" si="3"/>
        <v>12229427</v>
      </c>
      <c r="F10" s="15">
        <f t="shared" si="3"/>
        <v>17041500</v>
      </c>
      <c r="G10" s="15">
        <f t="shared" si="3"/>
        <v>21041500</v>
      </c>
      <c r="H10" s="15">
        <f t="shared" si="3"/>
        <v>25041500</v>
      </c>
      <c r="I10" s="15">
        <f t="shared" si="3"/>
        <v>25041500</v>
      </c>
      <c r="J10" s="15">
        <f t="shared" si="3"/>
        <v>25041500</v>
      </c>
      <c r="K10" s="15">
        <f t="shared" si="3"/>
        <v>25041500</v>
      </c>
      <c r="L10" s="15">
        <f t="shared" si="3"/>
        <v>25041500</v>
      </c>
      <c r="M10" s="15">
        <f t="shared" si="3"/>
        <v>25041500</v>
      </c>
      <c r="N10" s="15">
        <f t="shared" si="3"/>
        <v>25041500</v>
      </c>
      <c r="O10" s="15">
        <f t="shared" si="3"/>
        <v>25041500</v>
      </c>
      <c r="P10" s="15">
        <f t="shared" si="3"/>
        <v>25041500</v>
      </c>
      <c r="Q10" s="15">
        <f t="shared" si="3"/>
        <v>25761500</v>
      </c>
      <c r="R10" s="15">
        <f t="shared" si="3"/>
        <v>26503100</v>
      </c>
      <c r="S10" s="15">
        <f t="shared" si="3"/>
        <v>27266948</v>
      </c>
      <c r="T10" s="15">
        <f t="shared" si="3"/>
        <v>28053711.440000001</v>
      </c>
      <c r="U10" s="15">
        <f t="shared" si="3"/>
        <v>28593955.6688</v>
      </c>
      <c r="V10" s="15">
        <f t="shared" si="3"/>
        <v>28593955.6688</v>
      </c>
      <c r="W10" s="15">
        <f t="shared" si="3"/>
        <v>28593955.6688</v>
      </c>
      <c r="X10" s="15">
        <f t="shared" si="3"/>
        <v>28593955.6688</v>
      </c>
      <c r="Y10" s="15">
        <f t="shared" si="3"/>
        <v>28593955.6688</v>
      </c>
      <c r="Z10" s="15">
        <f t="shared" si="3"/>
        <v>28593955.6688</v>
      </c>
      <c r="AA10" s="15">
        <f t="shared" si="3"/>
        <v>28593955.6688</v>
      </c>
      <c r="AB10" s="15">
        <f t="shared" si="3"/>
        <v>28869480.225488</v>
      </c>
      <c r="AC10" s="15">
        <f t="shared" si="3"/>
        <v>29147760.027742881</v>
      </c>
      <c r="AD10" s="15">
        <f t="shared" si="3"/>
        <v>29428822.628020309</v>
      </c>
      <c r="AE10" s="15">
        <f t="shared" si="3"/>
        <v>29428822.628020309</v>
      </c>
      <c r="AF10" s="15">
        <f t="shared" si="3"/>
        <v>29428822.628020309</v>
      </c>
      <c r="AG10" s="15">
        <f t="shared" si="3"/>
        <v>29428822.628020309</v>
      </c>
      <c r="AH10" s="15">
        <f t="shared" si="3"/>
        <v>29428822.628020309</v>
      </c>
      <c r="AI10" s="15">
        <f t="shared" si="3"/>
        <v>29428822.628020309</v>
      </c>
      <c r="AJ10" s="15">
        <f t="shared" si="3"/>
        <v>29428822.628020309</v>
      </c>
    </row>
    <row r="11" spans="1:37" x14ac:dyDescent="0.25">
      <c r="B11" s="1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7" ht="30" customHeight="1" x14ac:dyDescent="0.25">
      <c r="A12" s="62" t="s">
        <v>20</v>
      </c>
      <c r="B12" s="17" t="s">
        <v>10</v>
      </c>
      <c r="C12" s="13">
        <v>4060988</v>
      </c>
      <c r="D12" s="13">
        <v>4317777</v>
      </c>
      <c r="E12" s="13">
        <v>4559988</v>
      </c>
      <c r="F12" s="13">
        <f>E12+180052.93</f>
        <v>4740040.93</v>
      </c>
      <c r="G12" s="13">
        <f>F12+180052.93</f>
        <v>4920093.8599999994</v>
      </c>
      <c r="H12" s="13">
        <f t="shared" ref="H12:AJ12" si="4">G12*(1+$H$1)</f>
        <v>5102137.3328199992</v>
      </c>
      <c r="I12" s="13">
        <f t="shared" si="4"/>
        <v>5290916.4141343385</v>
      </c>
      <c r="J12" s="13">
        <f t="shared" si="4"/>
        <v>5486680.3214573087</v>
      </c>
      <c r="K12" s="13">
        <f t="shared" si="4"/>
        <v>5689687.4933512285</v>
      </c>
      <c r="L12" s="13">
        <f t="shared" si="4"/>
        <v>5900205.9306052234</v>
      </c>
      <c r="M12" s="13">
        <f t="shared" si="4"/>
        <v>6118513.5500376159</v>
      </c>
      <c r="N12" s="13">
        <f t="shared" si="4"/>
        <v>6344898.5513890069</v>
      </c>
      <c r="O12" s="13">
        <f t="shared" si="4"/>
        <v>6579659.7977903998</v>
      </c>
      <c r="P12" s="13">
        <f t="shared" si="4"/>
        <v>6823107.210308644</v>
      </c>
      <c r="Q12" s="13">
        <f t="shared" si="4"/>
        <v>7075562.1770900637</v>
      </c>
      <c r="R12" s="13">
        <f t="shared" si="4"/>
        <v>7337357.9776423955</v>
      </c>
      <c r="S12" s="13">
        <f t="shared" si="4"/>
        <v>7608840.2228151634</v>
      </c>
      <c r="T12" s="13">
        <f t="shared" si="4"/>
        <v>7890367.3110593241</v>
      </c>
      <c r="U12" s="13">
        <f t="shared" si="4"/>
        <v>8182310.901568518</v>
      </c>
      <c r="V12" s="13">
        <f t="shared" si="4"/>
        <v>8485056.4049265534</v>
      </c>
      <c r="W12" s="13">
        <f t="shared" si="4"/>
        <v>8799003.4919088352</v>
      </c>
      <c r="X12" s="13">
        <f t="shared" si="4"/>
        <v>9124566.6211094614</v>
      </c>
      <c r="Y12" s="13">
        <f t="shared" si="4"/>
        <v>9462175.5860905107</v>
      </c>
      <c r="Z12" s="13">
        <f t="shared" si="4"/>
        <v>9812276.0827758592</v>
      </c>
      <c r="AA12" s="13">
        <f t="shared" si="4"/>
        <v>10175330.297838565</v>
      </c>
      <c r="AB12" s="13">
        <f t="shared" si="4"/>
        <v>10551817.518858591</v>
      </c>
      <c r="AC12" s="13">
        <f t="shared" si="4"/>
        <v>10942234.767056359</v>
      </c>
      <c r="AD12" s="13">
        <f t="shared" si="4"/>
        <v>11347097.453437444</v>
      </c>
      <c r="AE12" s="13">
        <f t="shared" si="4"/>
        <v>11766940.059214629</v>
      </c>
      <c r="AF12" s="13">
        <f t="shared" si="4"/>
        <v>12202316.841405571</v>
      </c>
      <c r="AG12" s="13">
        <f t="shared" si="4"/>
        <v>12653802.564537575</v>
      </c>
      <c r="AH12" s="13">
        <f t="shared" si="4"/>
        <v>13121993.259425465</v>
      </c>
      <c r="AI12" s="13">
        <f t="shared" si="4"/>
        <v>13607507.010024207</v>
      </c>
      <c r="AJ12" s="13">
        <f t="shared" si="4"/>
        <v>14110984.769395102</v>
      </c>
    </row>
    <row r="13" spans="1:37" ht="15" customHeight="1" x14ac:dyDescent="0.25">
      <c r="A13" s="62"/>
      <c r="B13" s="7" t="s">
        <v>11</v>
      </c>
      <c r="C13" s="13">
        <v>661125</v>
      </c>
      <c r="D13" s="13">
        <v>657350</v>
      </c>
      <c r="E13" s="13">
        <v>659455</v>
      </c>
      <c r="F13" s="13">
        <f>F44+F46</f>
        <v>657650</v>
      </c>
      <c r="G13" s="13">
        <f t="shared" ref="G13:AJ13" si="5">G44+G46</f>
        <v>655900</v>
      </c>
      <c r="H13" s="13">
        <f t="shared" si="5"/>
        <v>658400</v>
      </c>
      <c r="I13" s="13">
        <f t="shared" si="5"/>
        <v>654900</v>
      </c>
      <c r="J13" s="13">
        <f t="shared" si="5"/>
        <v>655650</v>
      </c>
      <c r="K13" s="13">
        <f t="shared" si="5"/>
        <v>655400</v>
      </c>
      <c r="L13" s="13">
        <f t="shared" si="5"/>
        <v>654775</v>
      </c>
      <c r="M13" s="13">
        <f t="shared" si="5"/>
        <v>658900</v>
      </c>
      <c r="N13" s="13">
        <f t="shared" si="5"/>
        <v>655400</v>
      </c>
      <c r="O13" s="13">
        <f t="shared" si="5"/>
        <v>657000</v>
      </c>
      <c r="P13" s="13">
        <f t="shared" si="5"/>
        <v>657800</v>
      </c>
      <c r="Q13" s="13">
        <f t="shared" si="5"/>
        <v>657800</v>
      </c>
      <c r="R13" s="13">
        <f t="shared" si="5"/>
        <v>657000</v>
      </c>
      <c r="S13" s="13">
        <f t="shared" si="5"/>
        <v>655400</v>
      </c>
      <c r="T13" s="13">
        <f t="shared" si="5"/>
        <v>658000</v>
      </c>
      <c r="U13" s="13">
        <f t="shared" si="5"/>
        <v>659600</v>
      </c>
      <c r="V13" s="13">
        <f t="shared" si="5"/>
        <v>655200</v>
      </c>
      <c r="W13" s="13">
        <f t="shared" si="5"/>
        <v>0</v>
      </c>
      <c r="X13" s="13">
        <f t="shared" si="5"/>
        <v>0</v>
      </c>
      <c r="Y13" s="13">
        <f t="shared" si="5"/>
        <v>0</v>
      </c>
      <c r="Z13" s="13">
        <f t="shared" si="5"/>
        <v>0</v>
      </c>
      <c r="AA13" s="13">
        <f t="shared" si="5"/>
        <v>0</v>
      </c>
      <c r="AB13" s="13">
        <f t="shared" si="5"/>
        <v>0</v>
      </c>
      <c r="AC13" s="13">
        <f t="shared" si="5"/>
        <v>0</v>
      </c>
      <c r="AD13" s="13">
        <f t="shared" si="5"/>
        <v>0</v>
      </c>
      <c r="AE13" s="13">
        <f t="shared" si="5"/>
        <v>0</v>
      </c>
      <c r="AF13" s="13">
        <f t="shared" si="5"/>
        <v>0</v>
      </c>
      <c r="AG13" s="13">
        <f t="shared" si="5"/>
        <v>0</v>
      </c>
      <c r="AH13" s="13">
        <f t="shared" si="5"/>
        <v>0</v>
      </c>
      <c r="AI13" s="13">
        <f t="shared" si="5"/>
        <v>0</v>
      </c>
      <c r="AJ13" s="13">
        <f t="shared" si="5"/>
        <v>0</v>
      </c>
    </row>
    <row r="14" spans="1:37" ht="15" customHeight="1" x14ac:dyDescent="0.25">
      <c r="A14" s="62"/>
      <c r="B14" s="10" t="s">
        <v>31</v>
      </c>
      <c r="C14" s="13">
        <v>5284334</v>
      </c>
      <c r="D14" s="13">
        <v>2952125</v>
      </c>
      <c r="E14" s="13">
        <v>16734930</v>
      </c>
      <c r="F14" s="13">
        <f>SUM(F25:F28)</f>
        <v>11726000</v>
      </c>
      <c r="G14" s="13">
        <f>SUM(G25:G28)</f>
        <v>12515000</v>
      </c>
      <c r="H14" s="13">
        <f t="shared" ref="H14:AJ14" si="6">SUM(H25:H28)</f>
        <v>15775000</v>
      </c>
      <c r="I14" s="13">
        <f t="shared" si="6"/>
        <v>12085000</v>
      </c>
      <c r="J14" s="13">
        <f t="shared" si="6"/>
        <v>11000000</v>
      </c>
      <c r="K14" s="13">
        <f t="shared" si="6"/>
        <v>13000000</v>
      </c>
      <c r="L14" s="13">
        <f t="shared" si="6"/>
        <v>15990000</v>
      </c>
      <c r="M14" s="13">
        <f t="shared" si="6"/>
        <v>16000000</v>
      </c>
      <c r="N14" s="13">
        <f t="shared" si="6"/>
        <v>16000000</v>
      </c>
      <c r="O14" s="13">
        <f t="shared" si="6"/>
        <v>16000000</v>
      </c>
      <c r="P14" s="13">
        <f t="shared" si="6"/>
        <v>16000000</v>
      </c>
      <c r="Q14" s="13">
        <f t="shared" si="6"/>
        <v>16000000</v>
      </c>
      <c r="R14" s="13">
        <f t="shared" si="6"/>
        <v>16000000</v>
      </c>
      <c r="S14" s="13">
        <f t="shared" si="6"/>
        <v>16000000</v>
      </c>
      <c r="T14" s="13">
        <f t="shared" si="6"/>
        <v>16000000</v>
      </c>
      <c r="U14" s="13">
        <f t="shared" si="6"/>
        <v>16000000</v>
      </c>
      <c r="V14" s="13">
        <f t="shared" si="6"/>
        <v>16000000</v>
      </c>
      <c r="W14" s="13">
        <f t="shared" si="6"/>
        <v>16000000</v>
      </c>
      <c r="X14" s="13">
        <f t="shared" si="6"/>
        <v>16000000</v>
      </c>
      <c r="Y14" s="13">
        <f t="shared" si="6"/>
        <v>16000000</v>
      </c>
      <c r="Z14" s="13">
        <f t="shared" si="6"/>
        <v>16000000</v>
      </c>
      <c r="AA14" s="13">
        <f t="shared" si="6"/>
        <v>16000000</v>
      </c>
      <c r="AB14" s="13">
        <f t="shared" si="6"/>
        <v>16000000</v>
      </c>
      <c r="AC14" s="13">
        <f t="shared" si="6"/>
        <v>16000000</v>
      </c>
      <c r="AD14" s="13">
        <f t="shared" si="6"/>
        <v>16000000</v>
      </c>
      <c r="AE14" s="13">
        <f t="shared" si="6"/>
        <v>16000000</v>
      </c>
      <c r="AF14" s="13">
        <f t="shared" si="6"/>
        <v>6900000</v>
      </c>
      <c r="AG14" s="13">
        <f t="shared" si="6"/>
        <v>6900000</v>
      </c>
      <c r="AH14" s="13">
        <f t="shared" si="6"/>
        <v>6900000</v>
      </c>
      <c r="AI14" s="13">
        <f t="shared" si="6"/>
        <v>6900000</v>
      </c>
      <c r="AJ14" s="13">
        <f t="shared" si="6"/>
        <v>6900000</v>
      </c>
    </row>
    <row r="15" spans="1:37" x14ac:dyDescent="0.25">
      <c r="A15" s="62" t="s">
        <v>32</v>
      </c>
      <c r="B15" s="12" t="s">
        <v>12</v>
      </c>
      <c r="C15" s="13">
        <v>882992</v>
      </c>
      <c r="D15" s="13">
        <v>1035652</v>
      </c>
      <c r="E15" s="13">
        <f>E6*$D$1</f>
        <v>1285671.97</v>
      </c>
      <c r="F15" s="13">
        <f>F6*$D$1</f>
        <v>1760000</v>
      </c>
      <c r="G15" s="13">
        <f>G6*$D$1</f>
        <v>2200000</v>
      </c>
      <c r="H15" s="13">
        <f>H6*$D$1</f>
        <v>2640000</v>
      </c>
      <c r="I15" s="13">
        <f t="shared" ref="I15:AJ15" si="7">I6*$D$1</f>
        <v>2640000</v>
      </c>
      <c r="J15" s="13">
        <f t="shared" si="7"/>
        <v>2640000</v>
      </c>
      <c r="K15" s="13">
        <f t="shared" si="7"/>
        <v>2640000</v>
      </c>
      <c r="L15" s="13">
        <f t="shared" si="7"/>
        <v>2640000</v>
      </c>
      <c r="M15" s="13">
        <f t="shared" si="7"/>
        <v>2640000</v>
      </c>
      <c r="N15" s="13">
        <f t="shared" si="7"/>
        <v>2640000</v>
      </c>
      <c r="O15" s="13">
        <f t="shared" si="7"/>
        <v>2640000</v>
      </c>
      <c r="P15" s="13">
        <f t="shared" si="7"/>
        <v>2640000</v>
      </c>
      <c r="Q15" s="13">
        <f t="shared" si="7"/>
        <v>2719200</v>
      </c>
      <c r="R15" s="13">
        <f t="shared" si="7"/>
        <v>2800776</v>
      </c>
      <c r="S15" s="13">
        <f t="shared" si="7"/>
        <v>2884799.28</v>
      </c>
      <c r="T15" s="13">
        <f t="shared" si="7"/>
        <v>2971343.2584000002</v>
      </c>
      <c r="U15" s="13">
        <f t="shared" si="7"/>
        <v>3030770.1235679998</v>
      </c>
      <c r="V15" s="13">
        <f t="shared" si="7"/>
        <v>3030770.1235679998</v>
      </c>
      <c r="W15" s="13">
        <f t="shared" si="7"/>
        <v>3030770.1235679998</v>
      </c>
      <c r="X15" s="13">
        <f t="shared" si="7"/>
        <v>3030770.1235679998</v>
      </c>
      <c r="Y15" s="13">
        <f t="shared" si="7"/>
        <v>3030770.1235679998</v>
      </c>
      <c r="Z15" s="13">
        <f t="shared" si="7"/>
        <v>3030770.1235679998</v>
      </c>
      <c r="AA15" s="13">
        <f t="shared" si="7"/>
        <v>3030770.1235679998</v>
      </c>
      <c r="AB15" s="13">
        <f t="shared" si="7"/>
        <v>3061077.8248036802</v>
      </c>
      <c r="AC15" s="13">
        <f t="shared" si="7"/>
        <v>3091688.6030517169</v>
      </c>
      <c r="AD15" s="13">
        <f t="shared" si="7"/>
        <v>3122605.489082234</v>
      </c>
      <c r="AE15" s="13">
        <f t="shared" si="7"/>
        <v>3122605.489082234</v>
      </c>
      <c r="AF15" s="13">
        <f t="shared" si="7"/>
        <v>3122605.489082234</v>
      </c>
      <c r="AG15" s="13">
        <f t="shared" si="7"/>
        <v>3122605.489082234</v>
      </c>
      <c r="AH15" s="13">
        <f t="shared" si="7"/>
        <v>3122605.489082234</v>
      </c>
      <c r="AI15" s="13">
        <f t="shared" si="7"/>
        <v>3122605.489082234</v>
      </c>
      <c r="AJ15" s="13">
        <f t="shared" si="7"/>
        <v>3122605.489082234</v>
      </c>
    </row>
    <row r="16" spans="1:37" x14ac:dyDescent="0.25">
      <c r="A16" s="62"/>
      <c r="B16" s="12" t="s">
        <v>13</v>
      </c>
      <c r="C16" s="13">
        <v>94500</v>
      </c>
      <c r="D16" s="13">
        <v>94500</v>
      </c>
      <c r="E16" s="13">
        <v>94500</v>
      </c>
      <c r="F16" s="13">
        <v>94500</v>
      </c>
      <c r="G16" s="13">
        <v>94500</v>
      </c>
      <c r="H16" s="13">
        <v>94500</v>
      </c>
      <c r="I16" s="13">
        <v>94500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</row>
    <row r="17" spans="1:36" x14ac:dyDescent="0.25">
      <c r="A17" s="62"/>
      <c r="B17" s="12" t="s">
        <v>14</v>
      </c>
      <c r="C17" s="13">
        <v>160000</v>
      </c>
      <c r="D17" s="13">
        <v>160000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</row>
    <row r="18" spans="1:36" x14ac:dyDescent="0.25">
      <c r="A18" s="62"/>
      <c r="B18" s="12" t="s">
        <v>15</v>
      </c>
      <c r="C18" s="13">
        <v>583820</v>
      </c>
      <c r="D18" s="13">
        <v>583820</v>
      </c>
      <c r="E18" s="13">
        <v>583820</v>
      </c>
      <c r="F18" s="13">
        <v>583820</v>
      </c>
      <c r="G18" s="13">
        <v>583820</v>
      </c>
      <c r="H18" s="13">
        <v>583820</v>
      </c>
      <c r="I18" s="13">
        <v>583820</v>
      </c>
      <c r="J18" s="13">
        <v>583820</v>
      </c>
      <c r="K18" s="13">
        <v>583820</v>
      </c>
      <c r="L18" s="13">
        <v>583820</v>
      </c>
      <c r="M18" s="13">
        <v>583820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</row>
    <row r="19" spans="1:36" hidden="1" x14ac:dyDescent="0.25">
      <c r="B19" s="12" t="s">
        <v>16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</row>
    <row r="20" spans="1:36" x14ac:dyDescent="0.25">
      <c r="B20" s="14" t="s">
        <v>17</v>
      </c>
      <c r="C20" s="20">
        <f>SUM(C12:C18)</f>
        <v>11727759</v>
      </c>
      <c r="D20" s="20">
        <f t="shared" ref="D20:AJ20" si="8">SUM(D12:D18)</f>
        <v>9801224</v>
      </c>
      <c r="E20" s="20">
        <f t="shared" si="8"/>
        <v>23918364.969999999</v>
      </c>
      <c r="F20" s="20">
        <f t="shared" si="8"/>
        <v>19562010.93</v>
      </c>
      <c r="G20" s="20">
        <f t="shared" si="8"/>
        <v>20969313.859999999</v>
      </c>
      <c r="H20" s="20">
        <f t="shared" si="8"/>
        <v>24853857.332819998</v>
      </c>
      <c r="I20" s="20">
        <f t="shared" si="8"/>
        <v>21349136.414134338</v>
      </c>
      <c r="J20" s="20">
        <f t="shared" si="8"/>
        <v>20366150.321457308</v>
      </c>
      <c r="K20" s="20">
        <f t="shared" si="8"/>
        <v>22568907.493351229</v>
      </c>
      <c r="L20" s="20">
        <f t="shared" si="8"/>
        <v>25768800.930605225</v>
      </c>
      <c r="M20" s="20">
        <f t="shared" si="8"/>
        <v>26001233.550037615</v>
      </c>
      <c r="N20" s="20">
        <f t="shared" si="8"/>
        <v>25640298.551389009</v>
      </c>
      <c r="O20" s="20">
        <f t="shared" si="8"/>
        <v>25876659.797790401</v>
      </c>
      <c r="P20" s="20">
        <f t="shared" si="8"/>
        <v>26120907.210308645</v>
      </c>
      <c r="Q20" s="20">
        <f t="shared" si="8"/>
        <v>26452562.177090064</v>
      </c>
      <c r="R20" s="20">
        <f t="shared" si="8"/>
        <v>26795133.977642395</v>
      </c>
      <c r="S20" s="20">
        <f t="shared" si="8"/>
        <v>27149039.502815165</v>
      </c>
      <c r="T20" s="20">
        <f t="shared" si="8"/>
        <v>27519710.569459327</v>
      </c>
      <c r="U20" s="20">
        <f t="shared" si="8"/>
        <v>27872681.025136515</v>
      </c>
      <c r="V20" s="20">
        <f t="shared" si="8"/>
        <v>28171026.528494552</v>
      </c>
      <c r="W20" s="20">
        <f t="shared" si="8"/>
        <v>27829773.615476832</v>
      </c>
      <c r="X20" s="20">
        <f t="shared" si="8"/>
        <v>28155336.744677462</v>
      </c>
      <c r="Y20" s="20">
        <f t="shared" si="8"/>
        <v>28492945.709658511</v>
      </c>
      <c r="Z20" s="20">
        <f t="shared" si="8"/>
        <v>28843046.206343859</v>
      </c>
      <c r="AA20" s="20">
        <f t="shared" si="8"/>
        <v>29206100.421406563</v>
      </c>
      <c r="AB20" s="20">
        <f t="shared" si="8"/>
        <v>29612895.343662269</v>
      </c>
      <c r="AC20" s="20">
        <f t="shared" si="8"/>
        <v>30033923.370108079</v>
      </c>
      <c r="AD20" s="20">
        <f t="shared" si="8"/>
        <v>30469702.94251968</v>
      </c>
      <c r="AE20" s="20">
        <f t="shared" si="8"/>
        <v>30889545.548296861</v>
      </c>
      <c r="AF20" s="20">
        <f t="shared" si="8"/>
        <v>22224922.330487803</v>
      </c>
      <c r="AG20" s="20">
        <f t="shared" si="8"/>
        <v>22676408.053619809</v>
      </c>
      <c r="AH20" s="20">
        <f t="shared" si="8"/>
        <v>23144598.748507701</v>
      </c>
      <c r="AI20" s="20">
        <f t="shared" si="8"/>
        <v>23630112.499106437</v>
      </c>
      <c r="AJ20" s="20">
        <f t="shared" si="8"/>
        <v>24133590.258477338</v>
      </c>
    </row>
    <row r="21" spans="1:36" x14ac:dyDescent="0.25">
      <c r="B21" s="14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ht="15.75" thickBot="1" x14ac:dyDescent="0.3">
      <c r="B22" s="10" t="s">
        <v>18</v>
      </c>
      <c r="C22" s="21">
        <f>C5+C10-C20</f>
        <v>13874779.710000001</v>
      </c>
      <c r="D22" s="21">
        <f t="shared" ref="D22:AJ22" si="9">D5+D10-D20</f>
        <v>14269718.710000001</v>
      </c>
      <c r="E22" s="21">
        <f t="shared" si="9"/>
        <v>2580780.7400000021</v>
      </c>
      <c r="F22" s="21">
        <f t="shared" si="9"/>
        <v>60269.810000002384</v>
      </c>
      <c r="G22" s="21">
        <f t="shared" si="9"/>
        <v>132455.95000000298</v>
      </c>
      <c r="H22" s="21">
        <f t="shared" si="9"/>
        <v>320098.61718000472</v>
      </c>
      <c r="I22" s="21">
        <f t="shared" si="9"/>
        <v>4012462.2030456662</v>
      </c>
      <c r="J22" s="21">
        <f t="shared" si="9"/>
        <v>8687811.8815883584</v>
      </c>
      <c r="K22" s="21">
        <f t="shared" si="9"/>
        <v>11160404.388237126</v>
      </c>
      <c r="L22" s="21">
        <f t="shared" si="9"/>
        <v>10433103.457631901</v>
      </c>
      <c r="M22" s="21">
        <f t="shared" si="9"/>
        <v>9473369.9075942859</v>
      </c>
      <c r="N22" s="21">
        <f t="shared" si="9"/>
        <v>8874571.3562052771</v>
      </c>
      <c r="O22" s="21">
        <f t="shared" si="9"/>
        <v>8039411.5584148765</v>
      </c>
      <c r="P22" s="21">
        <f t="shared" si="9"/>
        <v>6960004.3481062315</v>
      </c>
      <c r="Q22" s="21">
        <f t="shared" si="9"/>
        <v>6268942.1710161678</v>
      </c>
      <c r="R22" s="21">
        <f t="shared" si="9"/>
        <v>5976908.1933737732</v>
      </c>
      <c r="S22" s="21">
        <f t="shared" si="9"/>
        <v>6094816.6905586086</v>
      </c>
      <c r="T22" s="21">
        <f t="shared" si="9"/>
        <v>6628817.5610992834</v>
      </c>
      <c r="U22" s="21">
        <f t="shared" si="9"/>
        <v>7350092.2047627717</v>
      </c>
      <c r="V22" s="21">
        <f t="shared" si="9"/>
        <v>7773021.3450682163</v>
      </c>
      <c r="W22" s="21">
        <f t="shared" si="9"/>
        <v>8537203.3983913809</v>
      </c>
      <c r="X22" s="21">
        <f t="shared" si="9"/>
        <v>8975822.3225139156</v>
      </c>
      <c r="Y22" s="21">
        <f t="shared" si="9"/>
        <v>9076832.2816554084</v>
      </c>
      <c r="Z22" s="21">
        <f t="shared" si="9"/>
        <v>8827741.7441115528</v>
      </c>
      <c r="AA22" s="21">
        <f t="shared" si="9"/>
        <v>8215596.9915049858</v>
      </c>
      <c r="AB22" s="21">
        <f t="shared" si="9"/>
        <v>7472181.8733307198</v>
      </c>
      <c r="AC22" s="21">
        <f t="shared" si="9"/>
        <v>6586018.5309655257</v>
      </c>
      <c r="AD22" s="21">
        <f t="shared" si="9"/>
        <v>5545138.2164661586</v>
      </c>
      <c r="AE22" s="21">
        <f t="shared" si="9"/>
        <v>4084415.2961896062</v>
      </c>
      <c r="AF22" s="21">
        <f t="shared" si="9"/>
        <v>11288315.593722112</v>
      </c>
      <c r="AG22" s="21">
        <f t="shared" si="9"/>
        <v>18040730.168122612</v>
      </c>
      <c r="AH22" s="21">
        <f t="shared" si="9"/>
        <v>24324954.04763522</v>
      </c>
      <c r="AI22" s="21">
        <f t="shared" si="9"/>
        <v>30123664.176549092</v>
      </c>
      <c r="AJ22" s="21">
        <f t="shared" si="9"/>
        <v>35418896.546092063</v>
      </c>
    </row>
    <row r="23" spans="1:36" ht="15.75" thickTop="1" x14ac:dyDescent="0.25">
      <c r="B23" s="2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x14ac:dyDescent="0.25">
      <c r="B24" s="10" t="s">
        <v>33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x14ac:dyDescent="0.25">
      <c r="B25" t="s">
        <v>34</v>
      </c>
      <c r="C25" s="19"/>
      <c r="D25" s="19"/>
      <c r="E25" s="13">
        <v>0</v>
      </c>
      <c r="F25" s="13">
        <v>5000000</v>
      </c>
      <c r="G25" s="13">
        <v>5000000</v>
      </c>
      <c r="H25" s="13">
        <v>6000000</v>
      </c>
      <c r="I25" s="13">
        <v>6000000</v>
      </c>
      <c r="J25" s="13">
        <v>7000000</v>
      </c>
      <c r="K25" s="13">
        <v>9000000</v>
      </c>
      <c r="L25" s="13">
        <v>10000000</v>
      </c>
      <c r="M25" s="13">
        <v>10000000</v>
      </c>
      <c r="N25" s="13">
        <v>10000000</v>
      </c>
      <c r="O25" s="13">
        <v>10000000</v>
      </c>
      <c r="P25" s="13">
        <v>10000000</v>
      </c>
      <c r="Q25" s="13">
        <v>10000000</v>
      </c>
      <c r="R25" s="13">
        <v>10000000</v>
      </c>
      <c r="S25" s="13">
        <v>10000000</v>
      </c>
      <c r="T25" s="13">
        <v>10000000</v>
      </c>
      <c r="U25" s="13">
        <v>10000000</v>
      </c>
      <c r="V25" s="13">
        <v>10000000</v>
      </c>
      <c r="W25" s="13">
        <v>10000000</v>
      </c>
      <c r="X25" s="13">
        <v>10000000</v>
      </c>
      <c r="Y25" s="13">
        <v>10000000</v>
      </c>
      <c r="Z25" s="13">
        <v>10000000</v>
      </c>
      <c r="AA25" s="13">
        <v>10000000</v>
      </c>
      <c r="AB25" s="13">
        <v>10000000</v>
      </c>
      <c r="AC25" s="13">
        <v>10000000</v>
      </c>
      <c r="AD25" s="13">
        <v>10000000</v>
      </c>
      <c r="AE25" s="13">
        <v>10000000</v>
      </c>
      <c r="AF25" s="13">
        <v>900000</v>
      </c>
      <c r="AG25" s="13">
        <v>900000</v>
      </c>
      <c r="AH25" s="13">
        <v>900000</v>
      </c>
      <c r="AI25" s="13">
        <v>900000</v>
      </c>
      <c r="AJ25" s="13">
        <v>900000</v>
      </c>
    </row>
    <row r="26" spans="1:36" x14ac:dyDescent="0.25">
      <c r="B26" t="s">
        <v>35</v>
      </c>
      <c r="C26" s="23"/>
      <c r="D26" s="23"/>
      <c r="E26" s="13">
        <v>0</v>
      </c>
      <c r="F26" s="13">
        <v>0</v>
      </c>
      <c r="G26" s="13">
        <v>1000000</v>
      </c>
      <c r="H26" s="13">
        <v>1000000</v>
      </c>
      <c r="I26" s="13">
        <v>1000000</v>
      </c>
      <c r="J26" s="13">
        <v>1000000</v>
      </c>
      <c r="K26" s="13">
        <v>1000000</v>
      </c>
      <c r="L26" s="13">
        <v>1000000</v>
      </c>
      <c r="M26" s="13">
        <v>1000000</v>
      </c>
      <c r="N26" s="13">
        <v>1000000</v>
      </c>
      <c r="O26" s="13">
        <v>1000000</v>
      </c>
      <c r="P26" s="13">
        <v>1000000</v>
      </c>
      <c r="Q26" s="13">
        <v>1000000</v>
      </c>
      <c r="R26" s="13">
        <v>1000000</v>
      </c>
      <c r="S26" s="13">
        <v>1000000</v>
      </c>
      <c r="T26" s="13">
        <v>1000000</v>
      </c>
      <c r="U26" s="13">
        <v>1000000</v>
      </c>
      <c r="V26" s="13">
        <v>1000000</v>
      </c>
      <c r="W26" s="13">
        <v>1000000</v>
      </c>
      <c r="X26" s="13">
        <v>1000000</v>
      </c>
      <c r="Y26" s="13">
        <v>1000000</v>
      </c>
      <c r="Z26" s="13">
        <v>1000000</v>
      </c>
      <c r="AA26" s="13">
        <v>1000000</v>
      </c>
      <c r="AB26" s="13">
        <v>1000000</v>
      </c>
      <c r="AC26" s="13">
        <v>1000000</v>
      </c>
      <c r="AD26" s="13">
        <v>1000000</v>
      </c>
      <c r="AE26" s="13">
        <v>1000000</v>
      </c>
      <c r="AF26" s="13">
        <v>1000000</v>
      </c>
      <c r="AG26" s="13">
        <v>1000000</v>
      </c>
      <c r="AH26" s="13">
        <v>1000000</v>
      </c>
      <c r="AI26" s="13">
        <v>1000000</v>
      </c>
      <c r="AJ26" s="13">
        <v>1000000</v>
      </c>
    </row>
    <row r="27" spans="1:36" x14ac:dyDescent="0.25">
      <c r="B27" t="s">
        <v>36</v>
      </c>
      <c r="C27" s="19"/>
      <c r="D27" s="19"/>
      <c r="E27" s="13">
        <v>0</v>
      </c>
      <c r="F27" s="13">
        <v>2571000</v>
      </c>
      <c r="G27" s="13">
        <v>2410000</v>
      </c>
      <c r="H27" s="13">
        <v>7320000</v>
      </c>
      <c r="I27" s="13">
        <v>2270000</v>
      </c>
      <c r="J27" s="13">
        <v>0</v>
      </c>
      <c r="K27" s="13">
        <v>0</v>
      </c>
      <c r="L27" s="13">
        <v>4990000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</row>
    <row r="28" spans="1:36" x14ac:dyDescent="0.25">
      <c r="B28" t="s">
        <v>21</v>
      </c>
      <c r="E28" s="13">
        <v>0</v>
      </c>
      <c r="F28" s="13">
        <v>4155000</v>
      </c>
      <c r="G28" s="13">
        <v>4105000</v>
      </c>
      <c r="H28" s="13">
        <v>1455000</v>
      </c>
      <c r="I28" s="13">
        <v>2815000</v>
      </c>
      <c r="J28" s="13">
        <v>3000000</v>
      </c>
      <c r="K28" s="13">
        <v>3000000</v>
      </c>
      <c r="L28" s="13">
        <v>0</v>
      </c>
      <c r="M28" s="13">
        <v>5000000</v>
      </c>
      <c r="N28" s="13">
        <v>5000000</v>
      </c>
      <c r="O28" s="13">
        <v>5000000</v>
      </c>
      <c r="P28" s="13">
        <v>5000000</v>
      </c>
      <c r="Q28" s="13">
        <v>5000000</v>
      </c>
      <c r="R28" s="13">
        <v>5000000</v>
      </c>
      <c r="S28" s="13">
        <v>5000000</v>
      </c>
      <c r="T28" s="13">
        <v>5000000</v>
      </c>
      <c r="U28" s="13">
        <v>5000000</v>
      </c>
      <c r="V28" s="13">
        <v>5000000</v>
      </c>
      <c r="W28" s="13">
        <v>5000000</v>
      </c>
      <c r="X28" s="13">
        <v>5000000</v>
      </c>
      <c r="Y28" s="13">
        <v>5000000</v>
      </c>
      <c r="Z28" s="13">
        <v>5000000</v>
      </c>
      <c r="AA28" s="13">
        <v>5000000</v>
      </c>
      <c r="AB28" s="13">
        <v>5000000</v>
      </c>
      <c r="AC28" s="13">
        <v>5000000</v>
      </c>
      <c r="AD28" s="13">
        <v>5000000</v>
      </c>
      <c r="AE28" s="13">
        <v>5000000</v>
      </c>
      <c r="AF28" s="13">
        <v>5000000</v>
      </c>
      <c r="AG28" s="13">
        <v>5000000</v>
      </c>
      <c r="AH28" s="13">
        <v>5000000</v>
      </c>
      <c r="AI28" s="13">
        <v>5000000</v>
      </c>
      <c r="AJ28" s="13">
        <v>5000000</v>
      </c>
    </row>
    <row r="30" spans="1:36" x14ac:dyDescent="0.25">
      <c r="A30">
        <v>5</v>
      </c>
      <c r="B30" t="s">
        <v>22</v>
      </c>
      <c r="C30" s="27"/>
    </row>
    <row r="31" spans="1:36" x14ac:dyDescent="0.25">
      <c r="A31">
        <v>1050000</v>
      </c>
      <c r="B31" t="s">
        <v>37</v>
      </c>
      <c r="C31" s="18"/>
    </row>
    <row r="32" spans="1:36" x14ac:dyDescent="0.25">
      <c r="B32" t="s">
        <v>23</v>
      </c>
      <c r="E32" s="25">
        <v>2018</v>
      </c>
      <c r="F32" s="25">
        <v>2019</v>
      </c>
      <c r="G32" s="25">
        <v>2020</v>
      </c>
      <c r="H32" s="25">
        <v>2021</v>
      </c>
      <c r="I32" s="25">
        <v>2022</v>
      </c>
      <c r="J32" s="25">
        <v>2023</v>
      </c>
      <c r="K32" s="25">
        <v>2024</v>
      </c>
      <c r="L32" s="25">
        <v>2025</v>
      </c>
      <c r="M32" s="25">
        <v>2026</v>
      </c>
      <c r="N32" s="25">
        <v>2027</v>
      </c>
      <c r="O32" s="25">
        <v>2028</v>
      </c>
      <c r="P32" s="25">
        <v>2029</v>
      </c>
      <c r="Q32" s="25">
        <v>2030</v>
      </c>
      <c r="R32" s="25">
        <v>2031</v>
      </c>
      <c r="S32" s="25">
        <v>2032</v>
      </c>
      <c r="T32" s="25">
        <v>2033</v>
      </c>
      <c r="U32" s="25">
        <v>2034</v>
      </c>
      <c r="V32" s="25">
        <v>2035</v>
      </c>
      <c r="W32" s="25">
        <v>2036</v>
      </c>
      <c r="X32" s="25">
        <v>2037</v>
      </c>
      <c r="Y32" s="25">
        <v>2038</v>
      </c>
      <c r="Z32" s="25">
        <v>2039</v>
      </c>
      <c r="AA32" s="25">
        <v>2040</v>
      </c>
      <c r="AB32" s="25">
        <v>2041</v>
      </c>
      <c r="AC32" s="25">
        <v>2042</v>
      </c>
      <c r="AD32" s="25">
        <v>2043</v>
      </c>
      <c r="AE32" s="25">
        <v>2044</v>
      </c>
      <c r="AF32" s="25">
        <v>2045</v>
      </c>
      <c r="AG32" s="25">
        <v>2046</v>
      </c>
      <c r="AH32" s="25">
        <v>2047</v>
      </c>
      <c r="AI32" s="25">
        <v>2048</v>
      </c>
      <c r="AJ32" s="25">
        <v>2049</v>
      </c>
    </row>
    <row r="33" spans="2:36" x14ac:dyDescent="0.25">
      <c r="B33" s="28" t="s">
        <v>24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30"/>
    </row>
    <row r="34" spans="2:36" x14ac:dyDescent="0.25">
      <c r="B34" s="28" t="s">
        <v>25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30"/>
    </row>
    <row r="35" spans="2:36" x14ac:dyDescent="0.25">
      <c r="B35" s="28" t="s">
        <v>26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30"/>
    </row>
    <row r="36" spans="2:36" ht="15.75" thickBot="1" x14ac:dyDescent="0.3">
      <c r="B36" s="28" t="s">
        <v>27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31"/>
    </row>
    <row r="37" spans="2:36" ht="15.75" thickBot="1" x14ac:dyDescent="0.3">
      <c r="E37" s="32">
        <f t="shared" ref="E37:AJ37" si="10">SUM(E33:E36)</f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10"/>
        <v>0</v>
      </c>
      <c r="O37" s="32">
        <f t="shared" si="10"/>
        <v>0</v>
      </c>
      <c r="P37" s="32">
        <f t="shared" si="10"/>
        <v>0</v>
      </c>
      <c r="Q37" s="32">
        <f t="shared" si="10"/>
        <v>0</v>
      </c>
      <c r="R37" s="32">
        <f t="shared" si="10"/>
        <v>0</v>
      </c>
      <c r="S37" s="32">
        <f t="shared" si="10"/>
        <v>0</v>
      </c>
      <c r="T37" s="32">
        <f t="shared" si="10"/>
        <v>0</v>
      </c>
      <c r="U37" s="32">
        <f t="shared" si="10"/>
        <v>0</v>
      </c>
      <c r="V37" s="32">
        <f t="shared" si="10"/>
        <v>0</v>
      </c>
      <c r="W37" s="32">
        <f t="shared" si="10"/>
        <v>0</v>
      </c>
      <c r="X37" s="32">
        <f t="shared" si="10"/>
        <v>0</v>
      </c>
      <c r="Y37" s="32">
        <f t="shared" si="10"/>
        <v>0</v>
      </c>
      <c r="Z37" s="32">
        <f t="shared" si="10"/>
        <v>0</v>
      </c>
      <c r="AA37" s="32">
        <f t="shared" si="10"/>
        <v>0</v>
      </c>
      <c r="AB37" s="32">
        <f t="shared" si="10"/>
        <v>0</v>
      </c>
      <c r="AC37" s="32">
        <f t="shared" si="10"/>
        <v>0</v>
      </c>
      <c r="AD37" s="32">
        <f t="shared" si="10"/>
        <v>0</v>
      </c>
      <c r="AE37" s="32">
        <f t="shared" si="10"/>
        <v>0</v>
      </c>
      <c r="AF37" s="32">
        <f t="shared" si="10"/>
        <v>0</v>
      </c>
      <c r="AG37" s="32">
        <f t="shared" si="10"/>
        <v>0</v>
      </c>
      <c r="AH37" s="32">
        <f t="shared" si="10"/>
        <v>0</v>
      </c>
      <c r="AI37" s="32">
        <f t="shared" si="10"/>
        <v>0</v>
      </c>
      <c r="AJ37" s="32">
        <f t="shared" si="10"/>
        <v>0</v>
      </c>
    </row>
    <row r="39" spans="2:36" x14ac:dyDescent="0.25">
      <c r="B39" s="24" t="s">
        <v>28</v>
      </c>
    </row>
    <row r="40" spans="2:36" x14ac:dyDescent="0.25">
      <c r="B40" s="28" t="s">
        <v>24</v>
      </c>
      <c r="E40" s="29"/>
      <c r="F40" s="29">
        <f>(E33/1000000*$A$31)/$A$30</f>
        <v>0</v>
      </c>
      <c r="G40" s="29">
        <f t="shared" ref="G40:V43" si="11">F40+(F33/1000000*$A$31)/$A$30</f>
        <v>0</v>
      </c>
      <c r="H40" s="29">
        <f t="shared" si="11"/>
        <v>0</v>
      </c>
      <c r="I40" s="29">
        <f t="shared" si="11"/>
        <v>0</v>
      </c>
      <c r="J40" s="29">
        <f t="shared" si="11"/>
        <v>0</v>
      </c>
      <c r="K40" s="29">
        <f t="shared" si="11"/>
        <v>0</v>
      </c>
      <c r="L40" s="29">
        <f t="shared" si="11"/>
        <v>0</v>
      </c>
      <c r="M40" s="29">
        <f t="shared" si="11"/>
        <v>0</v>
      </c>
      <c r="N40" s="29">
        <f t="shared" si="11"/>
        <v>0</v>
      </c>
      <c r="O40" s="29">
        <f t="shared" si="11"/>
        <v>0</v>
      </c>
      <c r="P40" s="29">
        <f t="shared" si="11"/>
        <v>0</v>
      </c>
      <c r="Q40" s="29">
        <f t="shared" si="11"/>
        <v>0</v>
      </c>
      <c r="R40" s="29">
        <f t="shared" si="11"/>
        <v>0</v>
      </c>
      <c r="S40" s="29">
        <f t="shared" si="11"/>
        <v>0</v>
      </c>
      <c r="T40" s="29">
        <f t="shared" si="11"/>
        <v>0</v>
      </c>
      <c r="U40" s="29">
        <f t="shared" si="11"/>
        <v>0</v>
      </c>
      <c r="V40" s="29">
        <f t="shared" si="11"/>
        <v>0</v>
      </c>
      <c r="W40" s="29">
        <f t="shared" ref="W40:AJ41" si="12">V40+(V33/1000000*$A$31)/$A$30</f>
        <v>0</v>
      </c>
      <c r="X40" s="29">
        <f t="shared" si="12"/>
        <v>0</v>
      </c>
      <c r="Y40" s="29">
        <f t="shared" si="12"/>
        <v>0</v>
      </c>
      <c r="Z40" s="29">
        <f t="shared" si="12"/>
        <v>0</v>
      </c>
      <c r="AA40" s="29">
        <f t="shared" si="12"/>
        <v>0</v>
      </c>
      <c r="AB40" s="29">
        <f t="shared" si="12"/>
        <v>0</v>
      </c>
      <c r="AC40" s="29">
        <f t="shared" si="12"/>
        <v>0</v>
      </c>
      <c r="AD40" s="29">
        <f t="shared" si="12"/>
        <v>0</v>
      </c>
      <c r="AE40" s="29">
        <f t="shared" si="12"/>
        <v>0</v>
      </c>
      <c r="AF40" s="29">
        <f t="shared" si="12"/>
        <v>0</v>
      </c>
      <c r="AG40" s="29">
        <f t="shared" si="12"/>
        <v>0</v>
      </c>
      <c r="AH40" s="29">
        <f t="shared" si="12"/>
        <v>0</v>
      </c>
      <c r="AI40" s="29">
        <f t="shared" si="12"/>
        <v>0</v>
      </c>
      <c r="AJ40" s="29">
        <f t="shared" si="12"/>
        <v>0</v>
      </c>
    </row>
    <row r="41" spans="2:36" x14ac:dyDescent="0.25">
      <c r="B41" s="28" t="s">
        <v>25</v>
      </c>
      <c r="E41" s="29"/>
      <c r="F41" s="29">
        <f>(E34/1000000*$A$31)/$A$30</f>
        <v>0</v>
      </c>
      <c r="G41" s="29">
        <f t="shared" si="11"/>
        <v>0</v>
      </c>
      <c r="H41" s="29">
        <f t="shared" si="11"/>
        <v>0</v>
      </c>
      <c r="I41" s="29">
        <f t="shared" si="11"/>
        <v>0</v>
      </c>
      <c r="J41" s="29">
        <f t="shared" si="11"/>
        <v>0</v>
      </c>
      <c r="K41" s="29">
        <f t="shared" si="11"/>
        <v>0</v>
      </c>
      <c r="L41" s="29">
        <f t="shared" si="11"/>
        <v>0</v>
      </c>
      <c r="M41" s="29">
        <f t="shared" si="11"/>
        <v>0</v>
      </c>
      <c r="N41" s="29">
        <f t="shared" si="11"/>
        <v>0</v>
      </c>
      <c r="O41" s="29">
        <f t="shared" si="11"/>
        <v>0</v>
      </c>
      <c r="P41" s="29">
        <f t="shared" si="11"/>
        <v>0</v>
      </c>
      <c r="Q41" s="29">
        <f t="shared" si="11"/>
        <v>0</v>
      </c>
      <c r="R41" s="29">
        <f t="shared" si="11"/>
        <v>0</v>
      </c>
      <c r="S41" s="29">
        <f t="shared" si="11"/>
        <v>0</v>
      </c>
      <c r="T41" s="29">
        <f t="shared" si="11"/>
        <v>0</v>
      </c>
      <c r="U41" s="29">
        <f t="shared" si="11"/>
        <v>0</v>
      </c>
      <c r="V41" s="29">
        <f t="shared" si="11"/>
        <v>0</v>
      </c>
      <c r="W41" s="29">
        <f t="shared" si="12"/>
        <v>0</v>
      </c>
      <c r="X41" s="29">
        <f t="shared" si="12"/>
        <v>0</v>
      </c>
      <c r="Y41" s="29">
        <f t="shared" si="12"/>
        <v>0</v>
      </c>
      <c r="Z41" s="29">
        <f t="shared" si="12"/>
        <v>0</v>
      </c>
      <c r="AA41" s="29">
        <f t="shared" si="12"/>
        <v>0</v>
      </c>
      <c r="AB41" s="29">
        <f t="shared" si="12"/>
        <v>0</v>
      </c>
      <c r="AC41" s="29">
        <f t="shared" si="12"/>
        <v>0</v>
      </c>
      <c r="AD41" s="29">
        <f t="shared" si="12"/>
        <v>0</v>
      </c>
      <c r="AE41" s="29">
        <f t="shared" si="12"/>
        <v>0</v>
      </c>
      <c r="AF41" s="29">
        <f t="shared" si="12"/>
        <v>0</v>
      </c>
      <c r="AG41" s="29">
        <f t="shared" si="12"/>
        <v>0</v>
      </c>
      <c r="AH41" s="29">
        <f t="shared" si="12"/>
        <v>0</v>
      </c>
      <c r="AI41" s="29">
        <f t="shared" si="12"/>
        <v>0</v>
      </c>
      <c r="AJ41" s="29">
        <f t="shared" si="12"/>
        <v>0</v>
      </c>
    </row>
    <row r="42" spans="2:36" x14ac:dyDescent="0.25">
      <c r="B42" s="28" t="s">
        <v>26</v>
      </c>
      <c r="E42" s="30"/>
      <c r="F42" s="29">
        <f>(E35/1000000*$A$31)/$A$30</f>
        <v>0</v>
      </c>
      <c r="G42" s="29">
        <f t="shared" si="11"/>
        <v>0</v>
      </c>
      <c r="H42" s="29">
        <f t="shared" si="11"/>
        <v>0</v>
      </c>
      <c r="I42" s="29">
        <f t="shared" si="11"/>
        <v>0</v>
      </c>
      <c r="J42" s="29">
        <f t="shared" si="11"/>
        <v>0</v>
      </c>
      <c r="K42" s="29">
        <f t="shared" si="11"/>
        <v>0</v>
      </c>
      <c r="L42" s="29">
        <f t="shared" si="11"/>
        <v>0</v>
      </c>
      <c r="M42" s="29">
        <f t="shared" si="11"/>
        <v>0</v>
      </c>
      <c r="N42" s="29">
        <f t="shared" si="11"/>
        <v>0</v>
      </c>
      <c r="O42" s="29">
        <f t="shared" si="11"/>
        <v>0</v>
      </c>
      <c r="P42" s="29">
        <f t="shared" si="11"/>
        <v>0</v>
      </c>
      <c r="Q42" s="29">
        <f t="shared" si="11"/>
        <v>0</v>
      </c>
      <c r="R42" s="29">
        <f t="shared" si="11"/>
        <v>0</v>
      </c>
      <c r="S42" s="29">
        <f t="shared" si="11"/>
        <v>0</v>
      </c>
      <c r="T42" s="29">
        <f t="shared" si="11"/>
        <v>0</v>
      </c>
      <c r="U42" s="29">
        <f t="shared" si="11"/>
        <v>0</v>
      </c>
      <c r="V42" s="29">
        <f t="shared" si="11"/>
        <v>0</v>
      </c>
      <c r="W42" s="29">
        <f t="shared" ref="W42:AJ43" si="13">V42+(V35/1000000*$A$31)/$A$30</f>
        <v>0</v>
      </c>
      <c r="X42" s="29">
        <f t="shared" si="13"/>
        <v>0</v>
      </c>
      <c r="Y42" s="29">
        <f t="shared" si="13"/>
        <v>0</v>
      </c>
      <c r="Z42" s="29">
        <f t="shared" si="13"/>
        <v>0</v>
      </c>
      <c r="AA42" s="29">
        <f t="shared" si="13"/>
        <v>0</v>
      </c>
      <c r="AB42" s="29">
        <f t="shared" si="13"/>
        <v>0</v>
      </c>
      <c r="AC42" s="29">
        <f t="shared" si="13"/>
        <v>0</v>
      </c>
      <c r="AD42" s="29">
        <f t="shared" si="13"/>
        <v>0</v>
      </c>
      <c r="AE42" s="29">
        <f t="shared" si="13"/>
        <v>0</v>
      </c>
      <c r="AF42" s="29">
        <f t="shared" si="13"/>
        <v>0</v>
      </c>
      <c r="AG42" s="29">
        <f t="shared" si="13"/>
        <v>0</v>
      </c>
      <c r="AH42" s="29">
        <f t="shared" si="13"/>
        <v>0</v>
      </c>
      <c r="AI42" s="29">
        <f t="shared" si="13"/>
        <v>0</v>
      </c>
      <c r="AJ42" s="29">
        <f t="shared" si="13"/>
        <v>0</v>
      </c>
    </row>
    <row r="43" spans="2:36" ht="15.75" thickBot="1" x14ac:dyDescent="0.3">
      <c r="B43" s="28" t="s">
        <v>27</v>
      </c>
      <c r="E43" s="31"/>
      <c r="F43" s="29">
        <f>(E36/1000000*$A$31)/$A$30</f>
        <v>0</v>
      </c>
      <c r="G43" s="29">
        <f t="shared" si="11"/>
        <v>0</v>
      </c>
      <c r="H43" s="29">
        <f t="shared" si="11"/>
        <v>0</v>
      </c>
      <c r="I43" s="29">
        <f t="shared" si="11"/>
        <v>0</v>
      </c>
      <c r="J43" s="29">
        <f t="shared" si="11"/>
        <v>0</v>
      </c>
      <c r="K43" s="29">
        <f t="shared" si="11"/>
        <v>0</v>
      </c>
      <c r="L43" s="29">
        <f t="shared" si="11"/>
        <v>0</v>
      </c>
      <c r="M43" s="29">
        <f t="shared" si="11"/>
        <v>0</v>
      </c>
      <c r="N43" s="29">
        <f t="shared" si="11"/>
        <v>0</v>
      </c>
      <c r="O43" s="29">
        <f t="shared" si="11"/>
        <v>0</v>
      </c>
      <c r="P43" s="29">
        <f t="shared" si="11"/>
        <v>0</v>
      </c>
      <c r="Q43" s="29">
        <f t="shared" si="11"/>
        <v>0</v>
      </c>
      <c r="R43" s="29">
        <f t="shared" si="11"/>
        <v>0</v>
      </c>
      <c r="S43" s="29">
        <f t="shared" si="11"/>
        <v>0</v>
      </c>
      <c r="T43" s="29">
        <f t="shared" si="11"/>
        <v>0</v>
      </c>
      <c r="U43" s="29">
        <f t="shared" si="11"/>
        <v>0</v>
      </c>
      <c r="V43" s="29">
        <f t="shared" si="11"/>
        <v>0</v>
      </c>
      <c r="W43" s="29">
        <f t="shared" si="13"/>
        <v>0</v>
      </c>
      <c r="X43" s="29">
        <f t="shared" si="13"/>
        <v>0</v>
      </c>
      <c r="Y43" s="29">
        <f t="shared" si="13"/>
        <v>0</v>
      </c>
      <c r="Z43" s="29">
        <f t="shared" si="13"/>
        <v>0</v>
      </c>
      <c r="AA43" s="29">
        <f t="shared" si="13"/>
        <v>0</v>
      </c>
      <c r="AB43" s="29">
        <f t="shared" si="13"/>
        <v>0</v>
      </c>
      <c r="AC43" s="29">
        <f t="shared" si="13"/>
        <v>0</v>
      </c>
      <c r="AD43" s="29">
        <f t="shared" si="13"/>
        <v>0</v>
      </c>
      <c r="AE43" s="29">
        <f t="shared" si="13"/>
        <v>0</v>
      </c>
      <c r="AF43" s="29">
        <f t="shared" si="13"/>
        <v>0</v>
      </c>
      <c r="AG43" s="29">
        <f t="shared" si="13"/>
        <v>0</v>
      </c>
      <c r="AH43" s="29">
        <f t="shared" si="13"/>
        <v>0</v>
      </c>
      <c r="AI43" s="29">
        <f t="shared" si="13"/>
        <v>0</v>
      </c>
      <c r="AJ43" s="29">
        <f t="shared" si="13"/>
        <v>0</v>
      </c>
    </row>
    <row r="44" spans="2:36" ht="15.75" thickBot="1" x14ac:dyDescent="0.3">
      <c r="E44" s="32">
        <f t="shared" ref="E44:AJ44" si="14">SUM(E40:E43)</f>
        <v>0</v>
      </c>
      <c r="F44" s="32">
        <f t="shared" si="14"/>
        <v>0</v>
      </c>
      <c r="G44" s="32">
        <f t="shared" si="14"/>
        <v>0</v>
      </c>
      <c r="H44" s="32">
        <f t="shared" si="14"/>
        <v>0</v>
      </c>
      <c r="I44" s="32">
        <f t="shared" si="14"/>
        <v>0</v>
      </c>
      <c r="J44" s="32">
        <f t="shared" si="14"/>
        <v>0</v>
      </c>
      <c r="K44" s="32">
        <f t="shared" si="14"/>
        <v>0</v>
      </c>
      <c r="L44" s="32">
        <f t="shared" si="14"/>
        <v>0</v>
      </c>
      <c r="M44" s="32">
        <f t="shared" si="14"/>
        <v>0</v>
      </c>
      <c r="N44" s="32">
        <f t="shared" si="14"/>
        <v>0</v>
      </c>
      <c r="O44" s="32">
        <f t="shared" si="14"/>
        <v>0</v>
      </c>
      <c r="P44" s="32">
        <f t="shared" si="14"/>
        <v>0</v>
      </c>
      <c r="Q44" s="32">
        <f t="shared" si="14"/>
        <v>0</v>
      </c>
      <c r="R44" s="32">
        <f t="shared" si="14"/>
        <v>0</v>
      </c>
      <c r="S44" s="32">
        <f t="shared" si="14"/>
        <v>0</v>
      </c>
      <c r="T44" s="32">
        <f t="shared" si="14"/>
        <v>0</v>
      </c>
      <c r="U44" s="32">
        <f t="shared" si="14"/>
        <v>0</v>
      </c>
      <c r="V44" s="32">
        <f t="shared" si="14"/>
        <v>0</v>
      </c>
      <c r="W44" s="32">
        <f t="shared" si="14"/>
        <v>0</v>
      </c>
      <c r="X44" s="32">
        <f t="shared" si="14"/>
        <v>0</v>
      </c>
      <c r="Y44" s="32">
        <f t="shared" si="14"/>
        <v>0</v>
      </c>
      <c r="Z44" s="32">
        <f t="shared" si="14"/>
        <v>0</v>
      </c>
      <c r="AA44" s="32">
        <f t="shared" si="14"/>
        <v>0</v>
      </c>
      <c r="AB44" s="32">
        <f t="shared" si="14"/>
        <v>0</v>
      </c>
      <c r="AC44" s="32">
        <f t="shared" si="14"/>
        <v>0</v>
      </c>
      <c r="AD44" s="32">
        <f t="shared" si="14"/>
        <v>0</v>
      </c>
      <c r="AE44" s="32">
        <f t="shared" si="14"/>
        <v>0</v>
      </c>
      <c r="AF44" s="32">
        <f t="shared" si="14"/>
        <v>0</v>
      </c>
      <c r="AG44" s="32">
        <f t="shared" si="14"/>
        <v>0</v>
      </c>
      <c r="AH44" s="32">
        <f t="shared" si="14"/>
        <v>0</v>
      </c>
      <c r="AI44" s="32">
        <f t="shared" si="14"/>
        <v>0</v>
      </c>
      <c r="AJ44" s="32">
        <f t="shared" si="14"/>
        <v>0</v>
      </c>
    </row>
    <row r="46" spans="2:36" x14ac:dyDescent="0.25">
      <c r="B46" t="s">
        <v>29</v>
      </c>
      <c r="F46" s="29">
        <v>657650</v>
      </c>
      <c r="G46" s="29">
        <v>655900</v>
      </c>
      <c r="H46" s="29">
        <v>658400</v>
      </c>
      <c r="I46" s="29">
        <v>654900</v>
      </c>
      <c r="J46" s="29">
        <v>655650</v>
      </c>
      <c r="K46" s="29">
        <v>655400</v>
      </c>
      <c r="L46" s="29">
        <v>654775</v>
      </c>
      <c r="M46" s="29">
        <v>658900</v>
      </c>
      <c r="N46" s="29">
        <v>655400</v>
      </c>
      <c r="O46" s="29">
        <v>657000</v>
      </c>
      <c r="P46" s="29">
        <v>657800</v>
      </c>
      <c r="Q46" s="29">
        <v>657800</v>
      </c>
      <c r="R46" s="29">
        <v>657000</v>
      </c>
      <c r="S46" s="29">
        <v>655400</v>
      </c>
      <c r="T46" s="29">
        <v>658000</v>
      </c>
      <c r="U46" s="29">
        <v>659600</v>
      </c>
      <c r="V46" s="29">
        <v>655200</v>
      </c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8" spans="2:36" x14ac:dyDescent="0.25">
      <c r="B48" t="s">
        <v>38</v>
      </c>
      <c r="F48" s="4">
        <v>0.25</v>
      </c>
      <c r="G48" s="4">
        <v>0.25</v>
      </c>
      <c r="H48" s="4">
        <v>0.2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0.03</v>
      </c>
      <c r="R48" s="4">
        <v>0.03</v>
      </c>
      <c r="S48" s="4">
        <v>0.03</v>
      </c>
      <c r="T48" s="4">
        <v>0.03</v>
      </c>
      <c r="U48" s="4">
        <v>0.02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0.01</v>
      </c>
      <c r="AC48" s="4">
        <v>0.01</v>
      </c>
      <c r="AD48" s="4">
        <v>0.01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</row>
    <row r="50" spans="2:36" x14ac:dyDescent="0.25">
      <c r="B50" t="s">
        <v>39</v>
      </c>
      <c r="E50" s="26">
        <v>40.44</v>
      </c>
      <c r="F50" s="26">
        <f>E50*(1+F48)</f>
        <v>50.55</v>
      </c>
      <c r="G50" s="26">
        <f t="shared" ref="G50:AJ50" si="15">F50*(1+G48)</f>
        <v>63.1875</v>
      </c>
      <c r="H50" s="26">
        <f t="shared" si="15"/>
        <v>75.825000000000003</v>
      </c>
      <c r="I50" s="26">
        <f t="shared" si="15"/>
        <v>75.825000000000003</v>
      </c>
      <c r="J50" s="26">
        <f t="shared" si="15"/>
        <v>75.825000000000003</v>
      </c>
      <c r="K50" s="26">
        <f t="shared" si="15"/>
        <v>75.825000000000003</v>
      </c>
      <c r="L50" s="26">
        <f t="shared" si="15"/>
        <v>75.825000000000003</v>
      </c>
      <c r="M50" s="26">
        <f t="shared" si="15"/>
        <v>75.825000000000003</v>
      </c>
      <c r="N50" s="26">
        <f t="shared" si="15"/>
        <v>75.825000000000003</v>
      </c>
      <c r="O50" s="26">
        <f t="shared" si="15"/>
        <v>75.825000000000003</v>
      </c>
      <c r="P50" s="26">
        <f t="shared" si="15"/>
        <v>75.825000000000003</v>
      </c>
      <c r="Q50" s="26">
        <f t="shared" si="15"/>
        <v>78.09975</v>
      </c>
      <c r="R50" s="26">
        <f t="shared" si="15"/>
        <v>80.442742500000008</v>
      </c>
      <c r="S50" s="26">
        <f t="shared" si="15"/>
        <v>82.856024775000009</v>
      </c>
      <c r="T50" s="26">
        <f t="shared" si="15"/>
        <v>85.341705518250009</v>
      </c>
      <c r="U50" s="26">
        <f t="shared" si="15"/>
        <v>87.048539628615018</v>
      </c>
      <c r="V50" s="26">
        <f t="shared" si="15"/>
        <v>87.048539628615018</v>
      </c>
      <c r="W50" s="26">
        <f t="shared" si="15"/>
        <v>87.048539628615018</v>
      </c>
      <c r="X50" s="26">
        <f t="shared" si="15"/>
        <v>87.048539628615018</v>
      </c>
      <c r="Y50" s="26">
        <f t="shared" si="15"/>
        <v>87.048539628615018</v>
      </c>
      <c r="Z50" s="26">
        <f t="shared" si="15"/>
        <v>87.048539628615018</v>
      </c>
      <c r="AA50" s="26">
        <f t="shared" si="15"/>
        <v>87.048539628615018</v>
      </c>
      <c r="AB50" s="26">
        <f t="shared" si="15"/>
        <v>87.919025024901174</v>
      </c>
      <c r="AC50" s="26">
        <f t="shared" si="15"/>
        <v>88.798215275150184</v>
      </c>
      <c r="AD50" s="26">
        <f t="shared" si="15"/>
        <v>89.686197427901689</v>
      </c>
      <c r="AE50" s="26">
        <f t="shared" si="15"/>
        <v>89.686197427901689</v>
      </c>
      <c r="AF50" s="26">
        <f t="shared" si="15"/>
        <v>89.686197427901689</v>
      </c>
      <c r="AG50" s="26">
        <f t="shared" si="15"/>
        <v>89.686197427901689</v>
      </c>
      <c r="AH50" s="26">
        <f t="shared" si="15"/>
        <v>89.686197427901689</v>
      </c>
      <c r="AI50" s="26">
        <f t="shared" si="15"/>
        <v>89.686197427901689</v>
      </c>
      <c r="AJ50" s="26">
        <f t="shared" si="15"/>
        <v>89.686197427901689</v>
      </c>
    </row>
    <row r="52" spans="2:36" x14ac:dyDescent="0.25">
      <c r="B52" t="s">
        <v>67</v>
      </c>
      <c r="E52" s="26">
        <f>E50*12</f>
        <v>485.28</v>
      </c>
      <c r="F52" s="26">
        <f t="shared" ref="F52:AJ52" si="16">F50*12</f>
        <v>606.59999999999991</v>
      </c>
      <c r="G52" s="26">
        <f t="shared" si="16"/>
        <v>758.25</v>
      </c>
      <c r="H52" s="26">
        <f t="shared" si="16"/>
        <v>909.90000000000009</v>
      </c>
      <c r="I52" s="26">
        <f t="shared" si="16"/>
        <v>909.90000000000009</v>
      </c>
      <c r="J52" s="26">
        <f t="shared" si="16"/>
        <v>909.90000000000009</v>
      </c>
      <c r="K52" s="26">
        <f t="shared" si="16"/>
        <v>909.90000000000009</v>
      </c>
      <c r="L52" s="26">
        <f t="shared" si="16"/>
        <v>909.90000000000009</v>
      </c>
      <c r="M52" s="26">
        <f t="shared" si="16"/>
        <v>909.90000000000009</v>
      </c>
      <c r="N52" s="26">
        <f t="shared" si="16"/>
        <v>909.90000000000009</v>
      </c>
      <c r="O52" s="26">
        <f t="shared" si="16"/>
        <v>909.90000000000009</v>
      </c>
      <c r="P52" s="26">
        <f t="shared" si="16"/>
        <v>909.90000000000009</v>
      </c>
      <c r="Q52" s="26">
        <f t="shared" si="16"/>
        <v>937.197</v>
      </c>
      <c r="R52" s="26">
        <f t="shared" si="16"/>
        <v>965.3129100000001</v>
      </c>
      <c r="S52" s="26">
        <f t="shared" si="16"/>
        <v>994.2722973000001</v>
      </c>
      <c r="T52" s="26">
        <f t="shared" si="16"/>
        <v>1024.1004662190001</v>
      </c>
      <c r="U52" s="26">
        <f t="shared" si="16"/>
        <v>1044.5824755433803</v>
      </c>
      <c r="V52" s="26">
        <f t="shared" si="16"/>
        <v>1044.5824755433803</v>
      </c>
      <c r="W52" s="26">
        <f t="shared" si="16"/>
        <v>1044.5824755433803</v>
      </c>
      <c r="X52" s="26">
        <f t="shared" si="16"/>
        <v>1044.5824755433803</v>
      </c>
      <c r="Y52" s="26">
        <f t="shared" si="16"/>
        <v>1044.5824755433803</v>
      </c>
      <c r="Z52" s="26">
        <f t="shared" si="16"/>
        <v>1044.5824755433803</v>
      </c>
      <c r="AA52" s="26">
        <f t="shared" si="16"/>
        <v>1044.5824755433803</v>
      </c>
      <c r="AB52" s="26">
        <f t="shared" si="16"/>
        <v>1055.028300298814</v>
      </c>
      <c r="AC52" s="26">
        <f t="shared" si="16"/>
        <v>1065.5785833018022</v>
      </c>
      <c r="AD52" s="26">
        <f t="shared" si="16"/>
        <v>1076.2343691348203</v>
      </c>
      <c r="AE52" s="26">
        <f t="shared" si="16"/>
        <v>1076.2343691348203</v>
      </c>
      <c r="AF52" s="26">
        <f t="shared" si="16"/>
        <v>1076.2343691348203</v>
      </c>
      <c r="AG52" s="26">
        <f t="shared" si="16"/>
        <v>1076.2343691348203</v>
      </c>
      <c r="AH52" s="26">
        <f t="shared" si="16"/>
        <v>1076.2343691348203</v>
      </c>
      <c r="AI52" s="26">
        <f t="shared" si="16"/>
        <v>1076.2343691348203</v>
      </c>
      <c r="AJ52" s="26">
        <f t="shared" si="16"/>
        <v>1076.2343691348203</v>
      </c>
    </row>
    <row r="53" spans="2:36" x14ac:dyDescent="0.25">
      <c r="B53" t="s">
        <v>68</v>
      </c>
      <c r="E53" s="26">
        <f>E52</f>
        <v>485.28</v>
      </c>
      <c r="F53" s="26">
        <f>E53+F52</f>
        <v>1091.8799999999999</v>
      </c>
      <c r="G53" s="26">
        <f t="shared" ref="G53:AJ53" si="17">F53+G52</f>
        <v>1850.1299999999999</v>
      </c>
      <c r="H53" s="26">
        <f t="shared" si="17"/>
        <v>2760.0299999999997</v>
      </c>
      <c r="I53" s="26">
        <f t="shared" si="17"/>
        <v>3669.93</v>
      </c>
      <c r="J53" s="26">
        <f t="shared" si="17"/>
        <v>4579.83</v>
      </c>
      <c r="K53" s="26">
        <f t="shared" si="17"/>
        <v>5489.73</v>
      </c>
      <c r="L53" s="26">
        <f t="shared" si="17"/>
        <v>6399.6299999999992</v>
      </c>
      <c r="M53" s="26">
        <f t="shared" si="17"/>
        <v>7309.5299999999988</v>
      </c>
      <c r="N53" s="26">
        <f t="shared" si="17"/>
        <v>8219.4299999999985</v>
      </c>
      <c r="O53" s="26">
        <f t="shared" si="17"/>
        <v>9129.3299999999981</v>
      </c>
      <c r="P53" s="26">
        <f t="shared" si="17"/>
        <v>10039.229999999998</v>
      </c>
      <c r="Q53" s="26">
        <f t="shared" si="17"/>
        <v>10976.426999999998</v>
      </c>
      <c r="R53" s="26">
        <f t="shared" si="17"/>
        <v>11941.739909999998</v>
      </c>
      <c r="S53" s="26">
        <f t="shared" si="17"/>
        <v>12936.012207299998</v>
      </c>
      <c r="T53" s="26">
        <f t="shared" si="17"/>
        <v>13960.112673518999</v>
      </c>
      <c r="U53" s="26">
        <f t="shared" si="17"/>
        <v>15004.69514906238</v>
      </c>
      <c r="V53" s="26">
        <f t="shared" si="17"/>
        <v>16049.27762460576</v>
      </c>
      <c r="W53" s="26">
        <f t="shared" si="17"/>
        <v>17093.860100149141</v>
      </c>
      <c r="X53" s="26">
        <f t="shared" si="17"/>
        <v>18138.442575692519</v>
      </c>
      <c r="Y53" s="26">
        <f t="shared" si="17"/>
        <v>19183.025051235898</v>
      </c>
      <c r="Z53" s="26">
        <f t="shared" si="17"/>
        <v>20227.607526779277</v>
      </c>
      <c r="AA53" s="26">
        <f t="shared" si="17"/>
        <v>21272.190002322655</v>
      </c>
      <c r="AB53" s="26">
        <f t="shared" si="17"/>
        <v>22327.21830262147</v>
      </c>
      <c r="AC53" s="26">
        <f t="shared" si="17"/>
        <v>23392.796885923271</v>
      </c>
      <c r="AD53" s="26">
        <f t="shared" si="17"/>
        <v>24469.031255058093</v>
      </c>
      <c r="AE53" s="26">
        <f t="shared" si="17"/>
        <v>25545.265624192914</v>
      </c>
      <c r="AF53" s="26">
        <f t="shared" si="17"/>
        <v>26621.499993327736</v>
      </c>
      <c r="AG53" s="26">
        <f t="shared" si="17"/>
        <v>27697.734362462557</v>
      </c>
      <c r="AH53" s="26">
        <f t="shared" si="17"/>
        <v>28773.968731597379</v>
      </c>
      <c r="AI53" s="26">
        <f t="shared" si="17"/>
        <v>29850.2031007322</v>
      </c>
      <c r="AJ53" s="26">
        <f t="shared" si="17"/>
        <v>30926.437469867022</v>
      </c>
    </row>
  </sheetData>
  <mergeCells count="3">
    <mergeCell ref="A6:A9"/>
    <mergeCell ref="A12:A14"/>
    <mergeCell ref="A15:A18"/>
  </mergeCells>
  <pageMargins left="0.7" right="0.7" top="0.75" bottom="0.75" header="0.3" footer="0.3"/>
  <pageSetup paperSize="5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zoomScale="85" zoomScaleNormal="85" zoomScaleSheetLayoutView="85" workbookViewId="0">
      <pane xSplit="2" ySplit="3" topLeftCell="C20" activePane="bottomRight" state="frozen"/>
      <selection pane="topRight" activeCell="B1" sqref="B1"/>
      <selection pane="bottomLeft" activeCell="A3" sqref="A3"/>
      <selection pane="bottomRight" activeCell="A30" sqref="A30"/>
    </sheetView>
  </sheetViews>
  <sheetFormatPr defaultRowHeight="15" x14ac:dyDescent="0.25"/>
  <cols>
    <col min="2" max="2" width="28.7109375" customWidth="1"/>
    <col min="3" max="4" width="17.140625" bestFit="1" customWidth="1"/>
    <col min="5" max="5" width="20" bestFit="1" customWidth="1"/>
    <col min="6" max="6" width="16.5703125" bestFit="1" customWidth="1"/>
    <col min="7" max="7" width="17.28515625" customWidth="1"/>
    <col min="8" max="8" width="17.140625" bestFit="1" customWidth="1"/>
    <col min="9" max="9" width="24.5703125" bestFit="1" customWidth="1"/>
    <col min="10" max="12" width="16.5703125" bestFit="1" customWidth="1"/>
    <col min="13" max="13" width="17.140625" bestFit="1" customWidth="1"/>
    <col min="14" max="31" width="18" bestFit="1" customWidth="1"/>
    <col min="32" max="36" width="17.140625" bestFit="1" customWidth="1"/>
  </cols>
  <sheetData>
    <row r="1" spans="1:37" ht="36" x14ac:dyDescent="0.55000000000000004">
      <c r="B1" s="1"/>
      <c r="C1" t="s">
        <v>0</v>
      </c>
      <c r="D1" s="2">
        <v>0.11</v>
      </c>
      <c r="E1" s="3" t="s">
        <v>1</v>
      </c>
      <c r="F1" s="2">
        <v>0</v>
      </c>
      <c r="G1" s="3" t="s">
        <v>2</v>
      </c>
      <c r="H1" s="4">
        <v>3.6999999999999998E-2</v>
      </c>
      <c r="I1" t="s">
        <v>3</v>
      </c>
      <c r="J1" s="5">
        <v>0</v>
      </c>
      <c r="K1" t="s">
        <v>4</v>
      </c>
      <c r="L1" s="2">
        <v>0</v>
      </c>
    </row>
    <row r="2" spans="1:37" ht="36" x14ac:dyDescent="0.55000000000000004">
      <c r="B2" s="1"/>
      <c r="H2" s="6"/>
    </row>
    <row r="3" spans="1:37" x14ac:dyDescent="0.25">
      <c r="B3" s="7"/>
      <c r="C3" s="8">
        <v>2016</v>
      </c>
      <c r="D3" s="8">
        <v>2017</v>
      </c>
      <c r="E3" s="8">
        <v>2018</v>
      </c>
      <c r="F3" s="8">
        <v>2019</v>
      </c>
      <c r="G3" s="8">
        <v>2020</v>
      </c>
      <c r="H3" s="8">
        <v>2021</v>
      </c>
      <c r="I3" s="8">
        <v>2022</v>
      </c>
      <c r="J3" s="8">
        <v>2023</v>
      </c>
      <c r="K3" s="8">
        <v>2024</v>
      </c>
      <c r="L3" s="8">
        <v>2025</v>
      </c>
      <c r="M3" s="8">
        <v>2026</v>
      </c>
      <c r="N3" s="8">
        <v>2027</v>
      </c>
      <c r="O3" s="8">
        <v>2028</v>
      </c>
      <c r="P3" s="8">
        <v>2029</v>
      </c>
      <c r="Q3" s="8">
        <v>2030</v>
      </c>
      <c r="R3" s="8">
        <v>2031</v>
      </c>
      <c r="S3" s="8">
        <v>2032</v>
      </c>
      <c r="T3" s="8">
        <v>2033</v>
      </c>
      <c r="U3" s="8">
        <v>2034</v>
      </c>
      <c r="V3" s="8">
        <v>2035</v>
      </c>
      <c r="W3" s="8">
        <v>2036</v>
      </c>
      <c r="X3" s="8">
        <v>2037</v>
      </c>
      <c r="Y3" s="8">
        <v>2038</v>
      </c>
      <c r="Z3" s="8">
        <v>2039</v>
      </c>
      <c r="AA3" s="8">
        <v>2040</v>
      </c>
      <c r="AB3" s="8">
        <v>2041</v>
      </c>
      <c r="AC3" s="8">
        <v>2042</v>
      </c>
      <c r="AD3" s="8">
        <v>2043</v>
      </c>
      <c r="AE3" s="8">
        <v>2044</v>
      </c>
      <c r="AF3" s="8">
        <v>2045</v>
      </c>
      <c r="AG3" s="8">
        <v>2046</v>
      </c>
      <c r="AH3" s="8">
        <v>2047</v>
      </c>
      <c r="AI3" s="8">
        <v>2048</v>
      </c>
      <c r="AJ3" s="8">
        <v>2049</v>
      </c>
      <c r="AK3" s="8"/>
    </row>
    <row r="4" spans="1:37" x14ac:dyDescent="0.25">
      <c r="B4" s="7"/>
      <c r="C4" s="11"/>
      <c r="D4" s="7"/>
      <c r="E4" s="9"/>
      <c r="F4" s="7"/>
      <c r="G4" s="7"/>
      <c r="H4" s="7"/>
      <c r="I4" s="7"/>
    </row>
    <row r="5" spans="1:37" x14ac:dyDescent="0.25">
      <c r="B5" s="10" t="s">
        <v>5</v>
      </c>
      <c r="C5" s="11">
        <v>16869738.710000001</v>
      </c>
      <c r="D5" s="11">
        <f>C22</f>
        <v>13874779.710000001</v>
      </c>
      <c r="E5" s="11">
        <f t="shared" ref="E5:AJ5" si="0">D22</f>
        <v>14269718.710000001</v>
      </c>
      <c r="F5" s="11">
        <f t="shared" si="0"/>
        <v>2580780.7400000021</v>
      </c>
      <c r="G5" s="11">
        <f t="shared" si="0"/>
        <v>6949690.9000000022</v>
      </c>
      <c r="H5" s="11">
        <f t="shared" si="0"/>
        <v>12901982.348000005</v>
      </c>
      <c r="I5" s="11">
        <f t="shared" si="0"/>
        <v>7773751.3847800083</v>
      </c>
      <c r="J5" s="11">
        <f t="shared" si="0"/>
        <v>3443136.5045976676</v>
      </c>
      <c r="K5" s="11">
        <f t="shared" si="0"/>
        <v>2105560.947185155</v>
      </c>
      <c r="L5" s="11">
        <f t="shared" si="0"/>
        <v>565228.21787872165</v>
      </c>
      <c r="M5" s="11">
        <f t="shared" si="0"/>
        <v>1815002.0513182916</v>
      </c>
      <c r="N5" s="11">
        <f t="shared" si="0"/>
        <v>12882048.031842334</v>
      </c>
      <c r="O5" s="11">
        <f t="shared" si="0"/>
        <v>14310029.011014983</v>
      </c>
      <c r="P5" s="11">
        <f t="shared" si="0"/>
        <v>15501648.743786246</v>
      </c>
      <c r="Q5" s="11">
        <f t="shared" si="0"/>
        <v>16449021.064039264</v>
      </c>
      <c r="R5" s="11">
        <f t="shared" si="0"/>
        <v>17143938.41751086</v>
      </c>
      <c r="S5" s="11">
        <f t="shared" si="0"/>
        <v>17577859.970430121</v>
      </c>
      <c r="T5" s="11">
        <f t="shared" si="0"/>
        <v>17741899.278176621</v>
      </c>
      <c r="U5" s="11">
        <f t="shared" si="0"/>
        <v>17621811.497678958</v>
      </c>
      <c r="V5" s="11">
        <f t="shared" si="0"/>
        <v>17208180.126672097</v>
      </c>
      <c r="W5" s="11">
        <f t="shared" si="0"/>
        <v>16496203.252307199</v>
      </c>
      <c r="X5" s="11">
        <f t="shared" si="0"/>
        <v>16125479.290960021</v>
      </c>
      <c r="Y5" s="11">
        <f t="shared" si="0"/>
        <v>15429192.200412214</v>
      </c>
      <c r="Z5" s="11">
        <f t="shared" si="0"/>
        <v>14395296.144883364</v>
      </c>
      <c r="AA5" s="11">
        <f t="shared" si="0"/>
        <v>13011299.592669167</v>
      </c>
      <c r="AB5" s="11">
        <f t="shared" si="0"/>
        <v>11264248.825392257</v>
      </c>
      <c r="AC5" s="11">
        <f t="shared" si="0"/>
        <v>9140710.8370953277</v>
      </c>
      <c r="AD5" s="11">
        <f t="shared" si="0"/>
        <v>6626755.6006006226</v>
      </c>
      <c r="AE5" s="11">
        <f t="shared" si="0"/>
        <v>3707937.6777248345</v>
      </c>
      <c r="AF5" s="11">
        <f t="shared" si="0"/>
        <v>369277.14907186478</v>
      </c>
      <c r="AG5" s="11">
        <f t="shared" si="0"/>
        <v>5695239.8382279538</v>
      </c>
      <c r="AH5" s="11">
        <f t="shared" si="0"/>
        <v>10569716.804252036</v>
      </c>
      <c r="AI5" s="11">
        <f t="shared" si="0"/>
        <v>14976003.075388227</v>
      </c>
      <c r="AJ5" s="11">
        <f t="shared" si="0"/>
        <v>18896775.595925681</v>
      </c>
    </row>
    <row r="6" spans="1:37" ht="15" customHeight="1" x14ac:dyDescent="0.25">
      <c r="A6" s="62" t="s">
        <v>19</v>
      </c>
      <c r="B6" s="12" t="s">
        <v>6</v>
      </c>
      <c r="C6" s="13">
        <v>8047226</v>
      </c>
      <c r="D6" s="13">
        <v>9468269</v>
      </c>
      <c r="E6" s="13">
        <v>11687927</v>
      </c>
      <c r="F6" s="13">
        <v>15234181</v>
      </c>
      <c r="G6" s="13">
        <f t="shared" ref="G6:AJ6" si="1">F6*(1+G48)</f>
        <v>18281017.199999999</v>
      </c>
      <c r="H6" s="13">
        <f t="shared" si="1"/>
        <v>21937220.639999997</v>
      </c>
      <c r="I6" s="13">
        <f t="shared" si="1"/>
        <v>24569687.116799999</v>
      </c>
      <c r="J6" s="13">
        <f t="shared" si="1"/>
        <v>28255140.184319995</v>
      </c>
      <c r="K6" s="13">
        <f t="shared" si="1"/>
        <v>28255140.184319995</v>
      </c>
      <c r="L6" s="13">
        <f t="shared" si="1"/>
        <v>28255140.184319995</v>
      </c>
      <c r="M6" s="13">
        <f t="shared" si="1"/>
        <v>26277280.371417593</v>
      </c>
      <c r="N6" s="13">
        <f t="shared" si="1"/>
        <v>26277280.371417593</v>
      </c>
      <c r="O6" s="13">
        <f t="shared" si="1"/>
        <v>26277280.371417593</v>
      </c>
      <c r="P6" s="13">
        <f t="shared" si="1"/>
        <v>26277280.371417593</v>
      </c>
      <c r="Q6" s="13">
        <f t="shared" si="1"/>
        <v>26277280.371417593</v>
      </c>
      <c r="R6" s="13">
        <f t="shared" si="1"/>
        <v>26277280.371417593</v>
      </c>
      <c r="S6" s="13">
        <f t="shared" si="1"/>
        <v>26277280.371417593</v>
      </c>
      <c r="T6" s="13">
        <f t="shared" si="1"/>
        <v>26277280.371417593</v>
      </c>
      <c r="U6" s="13">
        <f t="shared" si="1"/>
        <v>26277280.371417593</v>
      </c>
      <c r="V6" s="13">
        <f t="shared" si="1"/>
        <v>26277280.371417593</v>
      </c>
      <c r="W6" s="13">
        <f t="shared" si="1"/>
        <v>26277280.371417593</v>
      </c>
      <c r="X6" s="13">
        <f t="shared" si="1"/>
        <v>26277280.371417593</v>
      </c>
      <c r="Y6" s="13">
        <f t="shared" si="1"/>
        <v>26277280.371417593</v>
      </c>
      <c r="Z6" s="13">
        <f t="shared" si="1"/>
        <v>26277280.371417593</v>
      </c>
      <c r="AA6" s="13">
        <f t="shared" si="1"/>
        <v>26277280.371417593</v>
      </c>
      <c r="AB6" s="13">
        <f t="shared" si="1"/>
        <v>26277280.371417593</v>
      </c>
      <c r="AC6" s="13">
        <f t="shared" si="1"/>
        <v>26277280.371417593</v>
      </c>
      <c r="AD6" s="13">
        <f t="shared" si="1"/>
        <v>26277280.371417593</v>
      </c>
      <c r="AE6" s="13">
        <f t="shared" si="1"/>
        <v>26277280.371417593</v>
      </c>
      <c r="AF6" s="13">
        <f t="shared" si="1"/>
        <v>26277280.371417593</v>
      </c>
      <c r="AG6" s="13">
        <f t="shared" si="1"/>
        <v>26277280.371417593</v>
      </c>
      <c r="AH6" s="13">
        <f t="shared" si="1"/>
        <v>26277280.371417593</v>
      </c>
      <c r="AI6" s="13">
        <f t="shared" si="1"/>
        <v>26277280.371417593</v>
      </c>
      <c r="AJ6" s="13">
        <f t="shared" si="1"/>
        <v>26277280.371417593</v>
      </c>
    </row>
    <row r="7" spans="1:37" x14ac:dyDescent="0.25">
      <c r="A7" s="62"/>
      <c r="B7" s="12" t="s">
        <v>7</v>
      </c>
      <c r="C7" s="13">
        <v>9963</v>
      </c>
      <c r="D7" s="13">
        <v>183819</v>
      </c>
      <c r="E7" s="13">
        <v>41500</v>
      </c>
      <c r="F7" s="13">
        <v>41500</v>
      </c>
      <c r="G7" s="13">
        <v>41500</v>
      </c>
      <c r="H7" s="13">
        <v>41500</v>
      </c>
      <c r="I7" s="13">
        <v>41500</v>
      </c>
      <c r="J7" s="13">
        <v>41500</v>
      </c>
      <c r="K7" s="13">
        <v>41500</v>
      </c>
      <c r="L7" s="13">
        <v>41500</v>
      </c>
      <c r="M7" s="13">
        <v>41500</v>
      </c>
      <c r="N7" s="13">
        <v>41500</v>
      </c>
      <c r="O7" s="13">
        <v>41500</v>
      </c>
      <c r="P7" s="13">
        <v>41500</v>
      </c>
      <c r="Q7" s="13">
        <v>41500</v>
      </c>
      <c r="R7" s="13">
        <v>41500</v>
      </c>
      <c r="S7" s="13">
        <v>41500</v>
      </c>
      <c r="T7" s="13">
        <v>41500</v>
      </c>
      <c r="U7" s="13">
        <v>41500</v>
      </c>
      <c r="V7" s="13">
        <v>41500</v>
      </c>
      <c r="W7" s="13">
        <v>41500</v>
      </c>
      <c r="X7" s="13">
        <v>41500</v>
      </c>
      <c r="Y7" s="13">
        <v>41500</v>
      </c>
      <c r="Z7" s="13">
        <v>41500</v>
      </c>
      <c r="AA7" s="13">
        <v>41500</v>
      </c>
      <c r="AB7" s="13">
        <v>41500</v>
      </c>
      <c r="AC7" s="13">
        <v>41500</v>
      </c>
      <c r="AD7" s="13">
        <v>41500</v>
      </c>
      <c r="AE7" s="13">
        <v>41500</v>
      </c>
      <c r="AF7" s="13">
        <v>41500</v>
      </c>
      <c r="AG7" s="13">
        <v>41500</v>
      </c>
      <c r="AH7" s="13">
        <v>41500</v>
      </c>
      <c r="AI7" s="13">
        <v>41500</v>
      </c>
      <c r="AJ7" s="13">
        <v>41500</v>
      </c>
    </row>
    <row r="8" spans="1:37" x14ac:dyDescent="0.25">
      <c r="A8" s="62"/>
      <c r="B8" s="12" t="s">
        <v>30</v>
      </c>
      <c r="C8" s="13">
        <v>675611</v>
      </c>
      <c r="D8" s="13">
        <v>544075</v>
      </c>
      <c r="E8" s="13">
        <v>500000</v>
      </c>
      <c r="F8" s="13">
        <v>1000000</v>
      </c>
      <c r="G8" s="13">
        <v>1000000</v>
      </c>
      <c r="H8" s="13">
        <v>1000000</v>
      </c>
      <c r="I8" s="13">
        <v>1000000</v>
      </c>
      <c r="J8" s="13">
        <v>1000000</v>
      </c>
      <c r="K8" s="13">
        <v>1000000</v>
      </c>
      <c r="L8" s="13">
        <v>1000000</v>
      </c>
      <c r="M8" s="13">
        <v>1000000</v>
      </c>
      <c r="N8" s="13">
        <v>1000000</v>
      </c>
      <c r="O8" s="13">
        <v>1000000</v>
      </c>
      <c r="P8" s="13">
        <v>1000000</v>
      </c>
      <c r="Q8" s="13">
        <v>1000000</v>
      </c>
      <c r="R8" s="13">
        <v>1000000</v>
      </c>
      <c r="S8" s="13">
        <v>1000000</v>
      </c>
      <c r="T8" s="13">
        <v>1000000</v>
      </c>
      <c r="U8" s="13">
        <v>1000000</v>
      </c>
      <c r="V8" s="13">
        <v>1000000</v>
      </c>
      <c r="W8" s="13">
        <v>1000000</v>
      </c>
      <c r="X8" s="13">
        <v>1000000</v>
      </c>
      <c r="Y8" s="13">
        <v>1000000</v>
      </c>
      <c r="Z8" s="13">
        <v>1000000</v>
      </c>
      <c r="AA8" s="13">
        <v>1000000</v>
      </c>
      <c r="AB8" s="13">
        <v>1000000</v>
      </c>
      <c r="AC8" s="13">
        <v>1000000</v>
      </c>
      <c r="AD8" s="13">
        <v>1000000</v>
      </c>
      <c r="AE8" s="13">
        <v>1000000</v>
      </c>
      <c r="AF8" s="13">
        <v>1000000</v>
      </c>
      <c r="AG8" s="13">
        <v>1000000</v>
      </c>
      <c r="AH8" s="13">
        <v>1000000</v>
      </c>
      <c r="AI8" s="13">
        <v>1000000</v>
      </c>
      <c r="AJ8" s="13">
        <v>1000000</v>
      </c>
    </row>
    <row r="9" spans="1:37" x14ac:dyDescent="0.25">
      <c r="A9" s="62"/>
      <c r="B9" s="12" t="s">
        <v>8</v>
      </c>
      <c r="C9" s="13"/>
      <c r="D9" s="13">
        <v>0</v>
      </c>
      <c r="E9" s="13">
        <v>0</v>
      </c>
      <c r="F9" s="13">
        <v>0</v>
      </c>
      <c r="G9" s="13">
        <f>G37</f>
        <v>80000000</v>
      </c>
      <c r="H9" s="13">
        <f t="shared" ref="H9:AJ9" si="2">H37</f>
        <v>0</v>
      </c>
      <c r="I9" s="13">
        <f t="shared" si="2"/>
        <v>0</v>
      </c>
      <c r="J9" s="13">
        <f t="shared" si="2"/>
        <v>0</v>
      </c>
      <c r="K9" s="13">
        <f t="shared" si="2"/>
        <v>0</v>
      </c>
      <c r="L9" s="13">
        <f t="shared" si="2"/>
        <v>0</v>
      </c>
      <c r="M9" s="13">
        <f t="shared" si="2"/>
        <v>0</v>
      </c>
      <c r="N9" s="13">
        <f t="shared" si="2"/>
        <v>0</v>
      </c>
      <c r="O9" s="13">
        <f t="shared" si="2"/>
        <v>0</v>
      </c>
      <c r="P9" s="13">
        <f t="shared" si="2"/>
        <v>0</v>
      </c>
      <c r="Q9" s="13">
        <f t="shared" si="2"/>
        <v>0</v>
      </c>
      <c r="R9" s="13">
        <f t="shared" si="2"/>
        <v>0</v>
      </c>
      <c r="S9" s="13">
        <f t="shared" si="2"/>
        <v>0</v>
      </c>
      <c r="T9" s="13">
        <f t="shared" si="2"/>
        <v>0</v>
      </c>
      <c r="U9" s="13">
        <f t="shared" si="2"/>
        <v>0</v>
      </c>
      <c r="V9" s="13">
        <f t="shared" si="2"/>
        <v>0</v>
      </c>
      <c r="W9" s="13">
        <f t="shared" si="2"/>
        <v>0</v>
      </c>
      <c r="X9" s="13">
        <f t="shared" si="2"/>
        <v>0</v>
      </c>
      <c r="Y9" s="13">
        <f t="shared" si="2"/>
        <v>0</v>
      </c>
      <c r="Z9" s="13">
        <f t="shared" si="2"/>
        <v>0</v>
      </c>
      <c r="AA9" s="13">
        <f t="shared" si="2"/>
        <v>0</v>
      </c>
      <c r="AB9" s="13">
        <f t="shared" si="2"/>
        <v>0</v>
      </c>
      <c r="AC9" s="13">
        <f t="shared" si="2"/>
        <v>0</v>
      </c>
      <c r="AD9" s="13">
        <f t="shared" si="2"/>
        <v>0</v>
      </c>
      <c r="AE9" s="13">
        <f t="shared" si="2"/>
        <v>0</v>
      </c>
      <c r="AF9" s="13">
        <f t="shared" si="2"/>
        <v>0</v>
      </c>
      <c r="AG9" s="13">
        <f t="shared" si="2"/>
        <v>0</v>
      </c>
      <c r="AH9" s="13">
        <f t="shared" si="2"/>
        <v>0</v>
      </c>
      <c r="AI9" s="13">
        <f t="shared" si="2"/>
        <v>0</v>
      </c>
      <c r="AJ9" s="13">
        <f t="shared" si="2"/>
        <v>0</v>
      </c>
      <c r="AK9" s="13"/>
    </row>
    <row r="10" spans="1:37" x14ac:dyDescent="0.25">
      <c r="B10" s="14" t="s">
        <v>9</v>
      </c>
      <c r="C10" s="15">
        <f>SUM(C6:C9)</f>
        <v>8732800</v>
      </c>
      <c r="D10" s="15">
        <f t="shared" ref="D10:AJ10" si="3">SUM(D6:D9)</f>
        <v>10196163</v>
      </c>
      <c r="E10" s="15">
        <f t="shared" si="3"/>
        <v>12229427</v>
      </c>
      <c r="F10" s="15">
        <f t="shared" si="3"/>
        <v>16275681</v>
      </c>
      <c r="G10" s="15">
        <f t="shared" si="3"/>
        <v>99322517.200000003</v>
      </c>
      <c r="H10" s="15">
        <f t="shared" si="3"/>
        <v>22978720.639999997</v>
      </c>
      <c r="I10" s="15">
        <f t="shared" si="3"/>
        <v>25611187.116799999</v>
      </c>
      <c r="J10" s="15">
        <f t="shared" si="3"/>
        <v>29296640.184319995</v>
      </c>
      <c r="K10" s="15">
        <f t="shared" si="3"/>
        <v>29296640.184319995</v>
      </c>
      <c r="L10" s="15">
        <f t="shared" si="3"/>
        <v>29296640.184319995</v>
      </c>
      <c r="M10" s="15">
        <f t="shared" si="3"/>
        <v>27318780.371417593</v>
      </c>
      <c r="N10" s="15">
        <f t="shared" si="3"/>
        <v>27318780.371417593</v>
      </c>
      <c r="O10" s="15">
        <f t="shared" si="3"/>
        <v>27318780.371417593</v>
      </c>
      <c r="P10" s="15">
        <f t="shared" si="3"/>
        <v>27318780.371417593</v>
      </c>
      <c r="Q10" s="15">
        <f t="shared" si="3"/>
        <v>27318780.371417593</v>
      </c>
      <c r="R10" s="15">
        <f t="shared" si="3"/>
        <v>27318780.371417593</v>
      </c>
      <c r="S10" s="15">
        <f t="shared" si="3"/>
        <v>27318780.371417593</v>
      </c>
      <c r="T10" s="15">
        <f t="shared" si="3"/>
        <v>27318780.371417593</v>
      </c>
      <c r="U10" s="15">
        <f t="shared" si="3"/>
        <v>27318780.371417593</v>
      </c>
      <c r="V10" s="15">
        <f t="shared" si="3"/>
        <v>27318780.371417593</v>
      </c>
      <c r="W10" s="15">
        <f t="shared" si="3"/>
        <v>27318780.371417593</v>
      </c>
      <c r="X10" s="15">
        <f t="shared" si="3"/>
        <v>27318780.371417593</v>
      </c>
      <c r="Y10" s="15">
        <f t="shared" si="3"/>
        <v>27318780.371417593</v>
      </c>
      <c r="Z10" s="15">
        <f t="shared" si="3"/>
        <v>27318780.371417593</v>
      </c>
      <c r="AA10" s="15">
        <f t="shared" si="3"/>
        <v>27318780.371417593</v>
      </c>
      <c r="AB10" s="15">
        <f t="shared" si="3"/>
        <v>27318780.371417593</v>
      </c>
      <c r="AC10" s="15">
        <f t="shared" si="3"/>
        <v>27318780.371417593</v>
      </c>
      <c r="AD10" s="15">
        <f t="shared" si="3"/>
        <v>27318780.371417593</v>
      </c>
      <c r="AE10" s="15">
        <f t="shared" si="3"/>
        <v>27318780.371417593</v>
      </c>
      <c r="AF10" s="15">
        <f t="shared" si="3"/>
        <v>27318780.371417593</v>
      </c>
      <c r="AG10" s="15">
        <f t="shared" si="3"/>
        <v>27318780.371417593</v>
      </c>
      <c r="AH10" s="15">
        <f t="shared" si="3"/>
        <v>27318780.371417593</v>
      </c>
      <c r="AI10" s="15">
        <f t="shared" si="3"/>
        <v>27318780.371417593</v>
      </c>
      <c r="AJ10" s="15">
        <f t="shared" si="3"/>
        <v>27318780.371417593</v>
      </c>
    </row>
    <row r="11" spans="1:37" x14ac:dyDescent="0.25">
      <c r="B11" s="1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7" ht="30" customHeight="1" x14ac:dyDescent="0.25">
      <c r="A12" s="62" t="s">
        <v>20</v>
      </c>
      <c r="B12" s="17" t="s">
        <v>10</v>
      </c>
      <c r="C12" s="13">
        <v>4060988</v>
      </c>
      <c r="D12" s="13">
        <v>4317777</v>
      </c>
      <c r="E12" s="13">
        <v>4559988</v>
      </c>
      <c r="F12" s="13">
        <f>E12+180052.93</f>
        <v>4740040.93</v>
      </c>
      <c r="G12" s="13">
        <f>F12+180052.93</f>
        <v>4920093.8599999994</v>
      </c>
      <c r="H12" s="13">
        <f t="shared" ref="H12:P12" si="4">G12*(1+$H$1)</f>
        <v>5102137.3328199992</v>
      </c>
      <c r="I12" s="13">
        <f t="shared" si="4"/>
        <v>5290916.4141343385</v>
      </c>
      <c r="J12" s="13">
        <f t="shared" si="4"/>
        <v>5486680.3214573087</v>
      </c>
      <c r="K12" s="13">
        <f t="shared" si="4"/>
        <v>5689687.4933512285</v>
      </c>
      <c r="L12" s="13">
        <f t="shared" si="4"/>
        <v>5900205.9306052234</v>
      </c>
      <c r="M12" s="13">
        <f t="shared" si="4"/>
        <v>6118513.5500376159</v>
      </c>
      <c r="N12" s="13">
        <f t="shared" si="4"/>
        <v>6344898.5513890069</v>
      </c>
      <c r="O12" s="13">
        <f t="shared" si="4"/>
        <v>6579659.7977903998</v>
      </c>
      <c r="P12" s="13">
        <f t="shared" si="4"/>
        <v>6823107.210308644</v>
      </c>
      <c r="Q12" s="13">
        <f t="shared" ref="Q12:AJ12" si="5">P12*(1+$H$1)</f>
        <v>7075562.1770900637</v>
      </c>
      <c r="R12" s="13">
        <f t="shared" si="5"/>
        <v>7337357.9776423955</v>
      </c>
      <c r="S12" s="13">
        <f t="shared" si="5"/>
        <v>7608840.2228151634</v>
      </c>
      <c r="T12" s="13">
        <f t="shared" si="5"/>
        <v>7890367.3110593241</v>
      </c>
      <c r="U12" s="13">
        <f t="shared" si="5"/>
        <v>8182310.901568518</v>
      </c>
      <c r="V12" s="13">
        <f t="shared" si="5"/>
        <v>8485056.4049265534</v>
      </c>
      <c r="W12" s="13">
        <f t="shared" si="5"/>
        <v>8799003.4919088352</v>
      </c>
      <c r="X12" s="13">
        <f t="shared" si="5"/>
        <v>9124566.6211094614</v>
      </c>
      <c r="Y12" s="13">
        <f t="shared" si="5"/>
        <v>9462175.5860905107</v>
      </c>
      <c r="Z12" s="13">
        <f t="shared" si="5"/>
        <v>9812276.0827758592</v>
      </c>
      <c r="AA12" s="13">
        <f t="shared" si="5"/>
        <v>10175330.297838565</v>
      </c>
      <c r="AB12" s="13">
        <f t="shared" si="5"/>
        <v>10551817.518858591</v>
      </c>
      <c r="AC12" s="13">
        <f t="shared" si="5"/>
        <v>10942234.767056359</v>
      </c>
      <c r="AD12" s="13">
        <f t="shared" si="5"/>
        <v>11347097.453437444</v>
      </c>
      <c r="AE12" s="13">
        <f t="shared" si="5"/>
        <v>11766940.059214629</v>
      </c>
      <c r="AF12" s="13">
        <f t="shared" si="5"/>
        <v>12202316.841405571</v>
      </c>
      <c r="AG12" s="13">
        <f t="shared" si="5"/>
        <v>12653802.564537575</v>
      </c>
      <c r="AH12" s="13">
        <f t="shared" si="5"/>
        <v>13121993.259425465</v>
      </c>
      <c r="AI12" s="13">
        <f t="shared" si="5"/>
        <v>13607507.010024207</v>
      </c>
      <c r="AJ12" s="13">
        <f t="shared" si="5"/>
        <v>14110984.769395102</v>
      </c>
    </row>
    <row r="13" spans="1:37" ht="15" customHeight="1" x14ac:dyDescent="0.25">
      <c r="A13" s="62"/>
      <c r="B13" s="7" t="s">
        <v>11</v>
      </c>
      <c r="C13" s="13">
        <v>661125</v>
      </c>
      <c r="D13" s="13">
        <v>657350</v>
      </c>
      <c r="E13" s="13">
        <v>659455</v>
      </c>
      <c r="F13" s="13">
        <f>F44+F46</f>
        <v>657650</v>
      </c>
      <c r="G13" s="13">
        <f t="shared" ref="G13:AJ13" si="6">G44+G46</f>
        <v>655900</v>
      </c>
      <c r="H13" s="13">
        <f t="shared" si="6"/>
        <v>17458400</v>
      </c>
      <c r="I13" s="13">
        <f t="shared" si="6"/>
        <v>17454900</v>
      </c>
      <c r="J13" s="13">
        <f t="shared" si="6"/>
        <v>17455650</v>
      </c>
      <c r="K13" s="13">
        <f t="shared" si="6"/>
        <v>17455400</v>
      </c>
      <c r="L13" s="13">
        <f t="shared" si="6"/>
        <v>17454775</v>
      </c>
      <c r="M13" s="13">
        <f t="shared" si="6"/>
        <v>658900</v>
      </c>
      <c r="N13" s="13">
        <f t="shared" si="6"/>
        <v>655400</v>
      </c>
      <c r="O13" s="13">
        <f t="shared" si="6"/>
        <v>657000</v>
      </c>
      <c r="P13" s="13">
        <f t="shared" si="6"/>
        <v>657800</v>
      </c>
      <c r="Q13" s="13">
        <f t="shared" si="6"/>
        <v>657800</v>
      </c>
      <c r="R13" s="13">
        <f t="shared" si="6"/>
        <v>657000</v>
      </c>
      <c r="S13" s="13">
        <f t="shared" si="6"/>
        <v>655400</v>
      </c>
      <c r="T13" s="13">
        <f t="shared" si="6"/>
        <v>658000</v>
      </c>
      <c r="U13" s="13">
        <f t="shared" si="6"/>
        <v>659600</v>
      </c>
      <c r="V13" s="13">
        <f t="shared" si="6"/>
        <v>655200</v>
      </c>
      <c r="W13" s="13">
        <f t="shared" si="6"/>
        <v>0</v>
      </c>
      <c r="X13" s="13">
        <f t="shared" si="6"/>
        <v>0</v>
      </c>
      <c r="Y13" s="13">
        <f t="shared" si="6"/>
        <v>0</v>
      </c>
      <c r="Z13" s="13">
        <f t="shared" si="6"/>
        <v>0</v>
      </c>
      <c r="AA13" s="13">
        <f t="shared" si="6"/>
        <v>0</v>
      </c>
      <c r="AB13" s="13">
        <f t="shared" si="6"/>
        <v>0</v>
      </c>
      <c r="AC13" s="13">
        <f t="shared" si="6"/>
        <v>0</v>
      </c>
      <c r="AD13" s="13">
        <f t="shared" si="6"/>
        <v>0</v>
      </c>
      <c r="AE13" s="13">
        <f t="shared" si="6"/>
        <v>0</v>
      </c>
      <c r="AF13" s="13">
        <f t="shared" si="6"/>
        <v>0</v>
      </c>
      <c r="AG13" s="13">
        <f t="shared" si="6"/>
        <v>0</v>
      </c>
      <c r="AH13" s="13">
        <f t="shared" si="6"/>
        <v>0</v>
      </c>
      <c r="AI13" s="13">
        <f t="shared" si="6"/>
        <v>0</v>
      </c>
      <c r="AJ13" s="13">
        <f t="shared" si="6"/>
        <v>0</v>
      </c>
    </row>
    <row r="14" spans="1:37" ht="15" customHeight="1" x14ac:dyDescent="0.25">
      <c r="A14" s="62"/>
      <c r="B14" s="10" t="s">
        <v>31</v>
      </c>
      <c r="C14" s="13">
        <v>5284334</v>
      </c>
      <c r="D14" s="13">
        <v>2952125</v>
      </c>
      <c r="E14" s="13">
        <v>16734930</v>
      </c>
      <c r="F14" s="13">
        <f>SUM(F25:F28)</f>
        <v>4155000</v>
      </c>
      <c r="G14" s="13">
        <f>SUM(G25:G28)</f>
        <v>85105000</v>
      </c>
      <c r="H14" s="13">
        <f t="shared" ref="H14:AJ14" si="7">SUM(H25:H28)</f>
        <v>2455000</v>
      </c>
      <c r="I14" s="13">
        <f t="shared" si="7"/>
        <v>3815000</v>
      </c>
      <c r="J14" s="13">
        <f t="shared" si="7"/>
        <v>4000000</v>
      </c>
      <c r="K14" s="13">
        <f t="shared" si="7"/>
        <v>4000000</v>
      </c>
      <c r="L14" s="13">
        <f t="shared" si="7"/>
        <v>1000000</v>
      </c>
      <c r="M14" s="13">
        <f t="shared" si="7"/>
        <v>6000000</v>
      </c>
      <c r="N14" s="13">
        <f t="shared" si="7"/>
        <v>16000000</v>
      </c>
      <c r="O14" s="13">
        <f t="shared" si="7"/>
        <v>16000000</v>
      </c>
      <c r="P14" s="13">
        <f t="shared" si="7"/>
        <v>16000000</v>
      </c>
      <c r="Q14" s="13">
        <f t="shared" si="7"/>
        <v>16000000</v>
      </c>
      <c r="R14" s="13">
        <f t="shared" si="7"/>
        <v>16000000</v>
      </c>
      <c r="S14" s="13">
        <f t="shared" si="7"/>
        <v>16000000</v>
      </c>
      <c r="T14" s="13">
        <f t="shared" si="7"/>
        <v>16000000</v>
      </c>
      <c r="U14" s="13">
        <f t="shared" si="7"/>
        <v>16000000</v>
      </c>
      <c r="V14" s="13">
        <f t="shared" si="7"/>
        <v>16000000</v>
      </c>
      <c r="W14" s="13">
        <f t="shared" si="7"/>
        <v>16000000</v>
      </c>
      <c r="X14" s="13">
        <f t="shared" si="7"/>
        <v>16000000</v>
      </c>
      <c r="Y14" s="13">
        <f t="shared" si="7"/>
        <v>16000000</v>
      </c>
      <c r="Z14" s="13">
        <f t="shared" si="7"/>
        <v>16000000</v>
      </c>
      <c r="AA14" s="13">
        <f t="shared" si="7"/>
        <v>16000000</v>
      </c>
      <c r="AB14" s="13">
        <f t="shared" si="7"/>
        <v>16000000</v>
      </c>
      <c r="AC14" s="13">
        <f t="shared" si="7"/>
        <v>16000000</v>
      </c>
      <c r="AD14" s="13">
        <f t="shared" si="7"/>
        <v>16000000</v>
      </c>
      <c r="AE14" s="13">
        <f t="shared" si="7"/>
        <v>16000000</v>
      </c>
      <c r="AF14" s="13">
        <f t="shared" si="7"/>
        <v>6900000</v>
      </c>
      <c r="AG14" s="13">
        <f t="shared" si="7"/>
        <v>6900000</v>
      </c>
      <c r="AH14" s="13">
        <f t="shared" si="7"/>
        <v>6900000</v>
      </c>
      <c r="AI14" s="13">
        <f t="shared" si="7"/>
        <v>6900000</v>
      </c>
      <c r="AJ14" s="13">
        <f t="shared" si="7"/>
        <v>6900000</v>
      </c>
    </row>
    <row r="15" spans="1:37" x14ac:dyDescent="0.25">
      <c r="A15" s="62" t="s">
        <v>32</v>
      </c>
      <c r="B15" s="12" t="s">
        <v>12</v>
      </c>
      <c r="C15" s="13">
        <v>882992</v>
      </c>
      <c r="D15" s="13">
        <v>1035652</v>
      </c>
      <c r="E15" s="13">
        <f>E6*$D$1</f>
        <v>1285671.97</v>
      </c>
      <c r="F15" s="13">
        <f>F6*$D$1</f>
        <v>1675759.91</v>
      </c>
      <c r="G15" s="13">
        <f>G6*$D$1</f>
        <v>2010911.892</v>
      </c>
      <c r="H15" s="13">
        <f>H6*$D$1</f>
        <v>2413094.2703999998</v>
      </c>
      <c r="I15" s="13">
        <f t="shared" ref="I15:AJ15" si="8">I6*$D$1</f>
        <v>2702665.5828479999</v>
      </c>
      <c r="J15" s="13">
        <f t="shared" si="8"/>
        <v>3108065.4202751997</v>
      </c>
      <c r="K15" s="13">
        <f t="shared" si="8"/>
        <v>3108065.4202751997</v>
      </c>
      <c r="L15" s="13">
        <f t="shared" si="8"/>
        <v>3108065.4202751997</v>
      </c>
      <c r="M15" s="13">
        <f t="shared" si="8"/>
        <v>2890500.8408559351</v>
      </c>
      <c r="N15" s="13">
        <f t="shared" si="8"/>
        <v>2890500.8408559351</v>
      </c>
      <c r="O15" s="13">
        <f t="shared" si="8"/>
        <v>2890500.8408559351</v>
      </c>
      <c r="P15" s="13">
        <f t="shared" si="8"/>
        <v>2890500.8408559351</v>
      </c>
      <c r="Q15" s="13">
        <f t="shared" si="8"/>
        <v>2890500.8408559351</v>
      </c>
      <c r="R15" s="13">
        <f t="shared" si="8"/>
        <v>2890500.8408559351</v>
      </c>
      <c r="S15" s="13">
        <f t="shared" si="8"/>
        <v>2890500.8408559351</v>
      </c>
      <c r="T15" s="13">
        <f t="shared" si="8"/>
        <v>2890500.8408559351</v>
      </c>
      <c r="U15" s="13">
        <f t="shared" si="8"/>
        <v>2890500.8408559351</v>
      </c>
      <c r="V15" s="13">
        <f t="shared" si="8"/>
        <v>2890500.8408559351</v>
      </c>
      <c r="W15" s="13">
        <f t="shared" si="8"/>
        <v>2890500.8408559351</v>
      </c>
      <c r="X15" s="13">
        <f t="shared" si="8"/>
        <v>2890500.8408559351</v>
      </c>
      <c r="Y15" s="13">
        <f t="shared" si="8"/>
        <v>2890500.8408559351</v>
      </c>
      <c r="Z15" s="13">
        <f t="shared" si="8"/>
        <v>2890500.8408559351</v>
      </c>
      <c r="AA15" s="13">
        <f t="shared" si="8"/>
        <v>2890500.8408559351</v>
      </c>
      <c r="AB15" s="13">
        <f t="shared" si="8"/>
        <v>2890500.8408559351</v>
      </c>
      <c r="AC15" s="13">
        <f t="shared" si="8"/>
        <v>2890500.8408559351</v>
      </c>
      <c r="AD15" s="13">
        <f t="shared" si="8"/>
        <v>2890500.8408559351</v>
      </c>
      <c r="AE15" s="13">
        <f t="shared" si="8"/>
        <v>2890500.8408559351</v>
      </c>
      <c r="AF15" s="13">
        <f t="shared" si="8"/>
        <v>2890500.8408559351</v>
      </c>
      <c r="AG15" s="13">
        <f t="shared" si="8"/>
        <v>2890500.8408559351</v>
      </c>
      <c r="AH15" s="13">
        <f t="shared" si="8"/>
        <v>2890500.8408559351</v>
      </c>
      <c r="AI15" s="13">
        <f t="shared" si="8"/>
        <v>2890500.8408559351</v>
      </c>
      <c r="AJ15" s="13">
        <f t="shared" si="8"/>
        <v>2890500.8408559351</v>
      </c>
    </row>
    <row r="16" spans="1:37" x14ac:dyDescent="0.25">
      <c r="A16" s="62"/>
      <c r="B16" s="12" t="s">
        <v>13</v>
      </c>
      <c r="C16" s="13">
        <v>94500</v>
      </c>
      <c r="D16" s="13">
        <v>94500</v>
      </c>
      <c r="E16" s="13">
        <v>94500</v>
      </c>
      <c r="F16" s="13">
        <v>94500</v>
      </c>
      <c r="G16" s="13">
        <v>94500</v>
      </c>
      <c r="H16" s="13">
        <v>94500</v>
      </c>
      <c r="I16" s="13">
        <v>94500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</row>
    <row r="17" spans="1:36" x14ac:dyDescent="0.25">
      <c r="A17" s="62"/>
      <c r="B17" s="12" t="s">
        <v>14</v>
      </c>
      <c r="C17" s="13">
        <v>160000</v>
      </c>
      <c r="D17" s="13">
        <v>160000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</row>
    <row r="18" spans="1:36" x14ac:dyDescent="0.25">
      <c r="A18" s="62"/>
      <c r="B18" s="12" t="s">
        <v>15</v>
      </c>
      <c r="C18" s="13">
        <v>583820</v>
      </c>
      <c r="D18" s="13">
        <v>583820</v>
      </c>
      <c r="E18" s="13">
        <v>583820</v>
      </c>
      <c r="F18" s="13">
        <v>583820</v>
      </c>
      <c r="G18" s="13">
        <v>583820</v>
      </c>
      <c r="H18" s="13">
        <v>583820</v>
      </c>
      <c r="I18" s="13">
        <v>583820</v>
      </c>
      <c r="J18" s="13">
        <v>583820</v>
      </c>
      <c r="K18" s="13">
        <v>583820</v>
      </c>
      <c r="L18" s="13">
        <v>583820</v>
      </c>
      <c r="M18" s="13">
        <v>583820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</row>
    <row r="19" spans="1:36" hidden="1" x14ac:dyDescent="0.25">
      <c r="B19" s="12" t="s">
        <v>16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</row>
    <row r="20" spans="1:36" x14ac:dyDescent="0.25">
      <c r="B20" s="14" t="s">
        <v>17</v>
      </c>
      <c r="C20" s="20">
        <f>SUM(C12:C18)</f>
        <v>11727759</v>
      </c>
      <c r="D20" s="20">
        <f t="shared" ref="D20:AJ20" si="9">SUM(D12:D18)</f>
        <v>9801224</v>
      </c>
      <c r="E20" s="20">
        <f t="shared" si="9"/>
        <v>23918364.969999999</v>
      </c>
      <c r="F20" s="20">
        <f t="shared" si="9"/>
        <v>11906770.84</v>
      </c>
      <c r="G20" s="20">
        <f t="shared" si="9"/>
        <v>93370225.752000004</v>
      </c>
      <c r="H20" s="20">
        <f t="shared" si="9"/>
        <v>28106951.603219997</v>
      </c>
      <c r="I20" s="20">
        <f t="shared" si="9"/>
        <v>29941801.99698234</v>
      </c>
      <c r="J20" s="20">
        <f t="shared" si="9"/>
        <v>30634215.741732508</v>
      </c>
      <c r="K20" s="20">
        <f t="shared" si="9"/>
        <v>30836972.913626429</v>
      </c>
      <c r="L20" s="20">
        <f t="shared" si="9"/>
        <v>28046866.350880425</v>
      </c>
      <c r="M20" s="20">
        <f t="shared" si="9"/>
        <v>16251734.390893551</v>
      </c>
      <c r="N20" s="20">
        <f t="shared" si="9"/>
        <v>25890799.392244942</v>
      </c>
      <c r="O20" s="20">
        <f t="shared" si="9"/>
        <v>26127160.638646334</v>
      </c>
      <c r="P20" s="20">
        <f t="shared" si="9"/>
        <v>26371408.051164579</v>
      </c>
      <c r="Q20" s="20">
        <f t="shared" si="9"/>
        <v>26623863.017945997</v>
      </c>
      <c r="R20" s="20">
        <f t="shared" si="9"/>
        <v>26884858.818498328</v>
      </c>
      <c r="S20" s="20">
        <f t="shared" si="9"/>
        <v>27154741.063671097</v>
      </c>
      <c r="T20" s="20">
        <f t="shared" si="9"/>
        <v>27438868.15191526</v>
      </c>
      <c r="U20" s="20">
        <f t="shared" si="9"/>
        <v>27732411.742424451</v>
      </c>
      <c r="V20" s="20">
        <f t="shared" si="9"/>
        <v>28030757.245782487</v>
      </c>
      <c r="W20" s="20">
        <f t="shared" si="9"/>
        <v>27689504.332764767</v>
      </c>
      <c r="X20" s="20">
        <f t="shared" si="9"/>
        <v>28015067.461965397</v>
      </c>
      <c r="Y20" s="20">
        <f t="shared" si="9"/>
        <v>28352676.426946446</v>
      </c>
      <c r="Z20" s="20">
        <f t="shared" si="9"/>
        <v>28702776.923631795</v>
      </c>
      <c r="AA20" s="20">
        <f t="shared" si="9"/>
        <v>29065831.138694499</v>
      </c>
      <c r="AB20" s="20">
        <f t="shared" si="9"/>
        <v>29442318.359714523</v>
      </c>
      <c r="AC20" s="20">
        <f t="shared" si="9"/>
        <v>29832735.607912295</v>
      </c>
      <c r="AD20" s="20">
        <f t="shared" si="9"/>
        <v>30237598.294293378</v>
      </c>
      <c r="AE20" s="20">
        <f t="shared" si="9"/>
        <v>30657440.900070563</v>
      </c>
      <c r="AF20" s="20">
        <f t="shared" si="9"/>
        <v>21992817.682261504</v>
      </c>
      <c r="AG20" s="20">
        <f t="shared" si="9"/>
        <v>22444303.405393511</v>
      </c>
      <c r="AH20" s="20">
        <f t="shared" si="9"/>
        <v>22912494.100281399</v>
      </c>
      <c r="AI20" s="20">
        <f t="shared" si="9"/>
        <v>23398007.850880139</v>
      </c>
      <c r="AJ20" s="20">
        <f t="shared" si="9"/>
        <v>23901485.610251036</v>
      </c>
    </row>
    <row r="21" spans="1:36" x14ac:dyDescent="0.25">
      <c r="B21" s="14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ht="15.75" thickBot="1" x14ac:dyDescent="0.3">
      <c r="B22" s="10" t="s">
        <v>18</v>
      </c>
      <c r="C22" s="21">
        <f>C5+C10-C20</f>
        <v>13874779.710000001</v>
      </c>
      <c r="D22" s="21">
        <f t="shared" ref="D22:AJ22" si="10">D5+D10-D20</f>
        <v>14269718.710000001</v>
      </c>
      <c r="E22" s="21">
        <f t="shared" si="10"/>
        <v>2580780.7400000021</v>
      </c>
      <c r="F22" s="21">
        <f t="shared" si="10"/>
        <v>6949690.9000000022</v>
      </c>
      <c r="G22" s="21">
        <f t="shared" si="10"/>
        <v>12901982.348000005</v>
      </c>
      <c r="H22" s="21">
        <f t="shared" si="10"/>
        <v>7773751.3847800083</v>
      </c>
      <c r="I22" s="21">
        <f t="shared" si="10"/>
        <v>3443136.5045976676</v>
      </c>
      <c r="J22" s="21">
        <f t="shared" si="10"/>
        <v>2105560.947185155</v>
      </c>
      <c r="K22" s="21">
        <f t="shared" si="10"/>
        <v>565228.21787872165</v>
      </c>
      <c r="L22" s="21">
        <f t="shared" si="10"/>
        <v>1815002.0513182916</v>
      </c>
      <c r="M22" s="21">
        <f t="shared" si="10"/>
        <v>12882048.031842334</v>
      </c>
      <c r="N22" s="21">
        <f t="shared" si="10"/>
        <v>14310029.011014983</v>
      </c>
      <c r="O22" s="21">
        <f t="shared" si="10"/>
        <v>15501648.743786246</v>
      </c>
      <c r="P22" s="21">
        <f t="shared" si="10"/>
        <v>16449021.064039264</v>
      </c>
      <c r="Q22" s="21">
        <f t="shared" si="10"/>
        <v>17143938.41751086</v>
      </c>
      <c r="R22" s="21">
        <f t="shared" si="10"/>
        <v>17577859.970430121</v>
      </c>
      <c r="S22" s="21">
        <f t="shared" si="10"/>
        <v>17741899.278176621</v>
      </c>
      <c r="T22" s="21">
        <f t="shared" si="10"/>
        <v>17621811.497678958</v>
      </c>
      <c r="U22" s="21">
        <f t="shared" si="10"/>
        <v>17208180.126672097</v>
      </c>
      <c r="V22" s="21">
        <f t="shared" si="10"/>
        <v>16496203.252307199</v>
      </c>
      <c r="W22" s="21">
        <f t="shared" si="10"/>
        <v>16125479.290960021</v>
      </c>
      <c r="X22" s="21">
        <f t="shared" si="10"/>
        <v>15429192.200412214</v>
      </c>
      <c r="Y22" s="21">
        <f t="shared" si="10"/>
        <v>14395296.144883364</v>
      </c>
      <c r="Z22" s="21">
        <f t="shared" si="10"/>
        <v>13011299.592669167</v>
      </c>
      <c r="AA22" s="21">
        <f t="shared" si="10"/>
        <v>11264248.825392257</v>
      </c>
      <c r="AB22" s="21">
        <f t="shared" si="10"/>
        <v>9140710.8370953277</v>
      </c>
      <c r="AC22" s="21">
        <f t="shared" si="10"/>
        <v>6626755.6006006226</v>
      </c>
      <c r="AD22" s="21">
        <f t="shared" si="10"/>
        <v>3707937.6777248345</v>
      </c>
      <c r="AE22" s="21">
        <f t="shared" si="10"/>
        <v>369277.14907186478</v>
      </c>
      <c r="AF22" s="21">
        <f t="shared" si="10"/>
        <v>5695239.8382279538</v>
      </c>
      <c r="AG22" s="21">
        <f t="shared" si="10"/>
        <v>10569716.804252036</v>
      </c>
      <c r="AH22" s="21">
        <f t="shared" si="10"/>
        <v>14976003.075388227</v>
      </c>
      <c r="AI22" s="21">
        <f t="shared" si="10"/>
        <v>18896775.595925681</v>
      </c>
      <c r="AJ22" s="21">
        <f t="shared" si="10"/>
        <v>22314070.357092235</v>
      </c>
    </row>
    <row r="23" spans="1:36" ht="15.75" thickTop="1" x14ac:dyDescent="0.25">
      <c r="B23" s="2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x14ac:dyDescent="0.25">
      <c r="B24" s="10" t="s">
        <v>33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x14ac:dyDescent="0.25">
      <c r="B25" t="s">
        <v>34</v>
      </c>
      <c r="C25" s="19"/>
      <c r="D25" s="19"/>
      <c r="E25" s="13">
        <v>0</v>
      </c>
      <c r="F25" s="13">
        <v>0</v>
      </c>
      <c r="G25" s="13">
        <v>60000000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10000000</v>
      </c>
      <c r="O25" s="13">
        <v>10000000</v>
      </c>
      <c r="P25" s="13">
        <v>10000000</v>
      </c>
      <c r="Q25" s="13">
        <v>10000000</v>
      </c>
      <c r="R25" s="13">
        <v>10000000</v>
      </c>
      <c r="S25" s="13">
        <v>10000000</v>
      </c>
      <c r="T25" s="13">
        <v>10000000</v>
      </c>
      <c r="U25" s="13">
        <v>10000000</v>
      </c>
      <c r="V25" s="13">
        <v>10000000</v>
      </c>
      <c r="W25" s="13">
        <v>10000000</v>
      </c>
      <c r="X25" s="13">
        <v>10000000</v>
      </c>
      <c r="Y25" s="13">
        <v>10000000</v>
      </c>
      <c r="Z25" s="13">
        <v>10000000</v>
      </c>
      <c r="AA25" s="13">
        <v>10000000</v>
      </c>
      <c r="AB25" s="13">
        <v>10000000</v>
      </c>
      <c r="AC25" s="13">
        <v>10000000</v>
      </c>
      <c r="AD25" s="13">
        <v>10000000</v>
      </c>
      <c r="AE25" s="13">
        <v>10000000</v>
      </c>
      <c r="AF25" s="13">
        <v>900000</v>
      </c>
      <c r="AG25" s="13">
        <v>900000</v>
      </c>
      <c r="AH25" s="13">
        <v>900000</v>
      </c>
      <c r="AI25" s="13">
        <v>900000</v>
      </c>
      <c r="AJ25" s="13">
        <v>900000</v>
      </c>
    </row>
    <row r="26" spans="1:36" x14ac:dyDescent="0.25">
      <c r="B26" t="s">
        <v>35</v>
      </c>
      <c r="C26" s="23"/>
      <c r="D26" s="23"/>
      <c r="E26" s="13">
        <v>0</v>
      </c>
      <c r="F26" s="13">
        <v>0</v>
      </c>
      <c r="G26" s="13">
        <v>1000000</v>
      </c>
      <c r="H26" s="13">
        <v>1000000</v>
      </c>
      <c r="I26" s="13">
        <v>1000000</v>
      </c>
      <c r="J26" s="13">
        <v>1000000</v>
      </c>
      <c r="K26" s="13">
        <v>1000000</v>
      </c>
      <c r="L26" s="13">
        <v>1000000</v>
      </c>
      <c r="M26" s="13">
        <v>1000000</v>
      </c>
      <c r="N26" s="13">
        <v>1000000</v>
      </c>
      <c r="O26" s="13">
        <v>1000000</v>
      </c>
      <c r="P26" s="13">
        <v>1000000</v>
      </c>
      <c r="Q26" s="13">
        <v>1000000</v>
      </c>
      <c r="R26" s="13">
        <v>1000000</v>
      </c>
      <c r="S26" s="13">
        <v>1000000</v>
      </c>
      <c r="T26" s="13">
        <v>1000000</v>
      </c>
      <c r="U26" s="13">
        <v>1000000</v>
      </c>
      <c r="V26" s="13">
        <v>1000000</v>
      </c>
      <c r="W26" s="13">
        <v>1000000</v>
      </c>
      <c r="X26" s="13">
        <v>1000000</v>
      </c>
      <c r="Y26" s="13">
        <v>1000000</v>
      </c>
      <c r="Z26" s="13">
        <v>1000000</v>
      </c>
      <c r="AA26" s="13">
        <v>1000000</v>
      </c>
      <c r="AB26" s="13">
        <v>1000000</v>
      </c>
      <c r="AC26" s="13">
        <v>1000000</v>
      </c>
      <c r="AD26" s="13">
        <v>1000000</v>
      </c>
      <c r="AE26" s="13">
        <v>1000000</v>
      </c>
      <c r="AF26" s="13">
        <v>1000000</v>
      </c>
      <c r="AG26" s="13">
        <v>1000000</v>
      </c>
      <c r="AH26" s="13">
        <v>1000000</v>
      </c>
      <c r="AI26" s="13">
        <v>1000000</v>
      </c>
      <c r="AJ26" s="13">
        <v>1000000</v>
      </c>
    </row>
    <row r="27" spans="1:36" x14ac:dyDescent="0.25">
      <c r="B27" t="s">
        <v>36</v>
      </c>
      <c r="C27" s="19"/>
      <c r="D27" s="19"/>
      <c r="E27" s="13">
        <v>0</v>
      </c>
      <c r="F27" s="13">
        <v>0</v>
      </c>
      <c r="G27" s="13">
        <v>20000000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</row>
    <row r="28" spans="1:36" x14ac:dyDescent="0.25">
      <c r="B28" t="s">
        <v>21</v>
      </c>
      <c r="E28" s="13">
        <v>0</v>
      </c>
      <c r="F28" s="13">
        <v>4155000</v>
      </c>
      <c r="G28" s="13">
        <v>4105000</v>
      </c>
      <c r="H28" s="13">
        <v>1455000</v>
      </c>
      <c r="I28" s="13">
        <v>2815000</v>
      </c>
      <c r="J28" s="13">
        <v>3000000</v>
      </c>
      <c r="K28" s="13">
        <v>3000000</v>
      </c>
      <c r="L28" s="13">
        <v>0</v>
      </c>
      <c r="M28" s="13">
        <v>5000000</v>
      </c>
      <c r="N28" s="13">
        <v>5000000</v>
      </c>
      <c r="O28" s="13">
        <v>5000000</v>
      </c>
      <c r="P28" s="13">
        <v>5000000</v>
      </c>
      <c r="Q28" s="13">
        <v>5000000</v>
      </c>
      <c r="R28" s="13">
        <v>5000000</v>
      </c>
      <c r="S28" s="13">
        <v>5000000</v>
      </c>
      <c r="T28" s="13">
        <v>5000000</v>
      </c>
      <c r="U28" s="13">
        <v>5000000</v>
      </c>
      <c r="V28" s="13">
        <v>5000000</v>
      </c>
      <c r="W28" s="13">
        <v>5000000</v>
      </c>
      <c r="X28" s="13">
        <v>5000000</v>
      </c>
      <c r="Y28" s="13">
        <v>5000000</v>
      </c>
      <c r="Z28" s="13">
        <v>5000000</v>
      </c>
      <c r="AA28" s="13">
        <v>5000000</v>
      </c>
      <c r="AB28" s="13">
        <v>5000000</v>
      </c>
      <c r="AC28" s="13">
        <v>5000000</v>
      </c>
      <c r="AD28" s="13">
        <v>5000000</v>
      </c>
      <c r="AE28" s="13">
        <v>5000000</v>
      </c>
      <c r="AF28" s="13">
        <v>5000000</v>
      </c>
      <c r="AG28" s="13">
        <v>5000000</v>
      </c>
      <c r="AH28" s="13">
        <v>5000000</v>
      </c>
      <c r="AI28" s="13">
        <v>5000000</v>
      </c>
      <c r="AJ28" s="13">
        <v>5000000</v>
      </c>
    </row>
    <row r="30" spans="1:36" x14ac:dyDescent="0.25">
      <c r="A30">
        <v>5</v>
      </c>
      <c r="B30" t="s">
        <v>22</v>
      </c>
      <c r="C30" s="27"/>
    </row>
    <row r="31" spans="1:36" x14ac:dyDescent="0.25">
      <c r="A31">
        <v>1050000</v>
      </c>
      <c r="B31" t="s">
        <v>37</v>
      </c>
      <c r="C31" s="18"/>
      <c r="G31" t="s">
        <v>53</v>
      </c>
    </row>
    <row r="32" spans="1:36" x14ac:dyDescent="0.25">
      <c r="B32" t="s">
        <v>23</v>
      </c>
      <c r="E32" s="25">
        <v>2018</v>
      </c>
      <c r="F32" s="25">
        <v>2019</v>
      </c>
      <c r="G32" s="25">
        <v>2020</v>
      </c>
      <c r="H32" s="25">
        <v>2021</v>
      </c>
      <c r="I32" s="25">
        <v>2022</v>
      </c>
      <c r="J32" s="25">
        <v>2023</v>
      </c>
      <c r="K32" s="25">
        <v>2024</v>
      </c>
      <c r="L32" s="25">
        <v>2025</v>
      </c>
      <c r="M32" s="25">
        <v>2026</v>
      </c>
      <c r="N32" s="25">
        <v>2027</v>
      </c>
      <c r="O32" s="25">
        <v>2028</v>
      </c>
      <c r="P32" s="25">
        <v>2029</v>
      </c>
      <c r="Q32" s="25">
        <v>2030</v>
      </c>
      <c r="R32" s="25">
        <v>2031</v>
      </c>
      <c r="S32" s="25">
        <v>2032</v>
      </c>
      <c r="T32" s="25">
        <v>2033</v>
      </c>
      <c r="U32" s="25">
        <v>2034</v>
      </c>
      <c r="V32" s="25">
        <v>2035</v>
      </c>
      <c r="W32" s="25">
        <v>2036</v>
      </c>
      <c r="X32" s="25">
        <v>2037</v>
      </c>
      <c r="Y32" s="25">
        <v>2038</v>
      </c>
      <c r="Z32" s="25">
        <v>2039</v>
      </c>
      <c r="AA32" s="25">
        <v>2040</v>
      </c>
      <c r="AB32" s="25">
        <v>2041</v>
      </c>
      <c r="AC32" s="25">
        <v>2042</v>
      </c>
      <c r="AD32" s="25">
        <v>2043</v>
      </c>
      <c r="AE32" s="25">
        <v>2044</v>
      </c>
      <c r="AF32" s="25">
        <v>2045</v>
      </c>
      <c r="AG32" s="25">
        <v>2046</v>
      </c>
      <c r="AH32" s="25">
        <v>2047</v>
      </c>
      <c r="AI32" s="25">
        <v>2048</v>
      </c>
      <c r="AJ32" s="25">
        <v>2049</v>
      </c>
    </row>
    <row r="33" spans="2:36" x14ac:dyDescent="0.25">
      <c r="B33" s="28" t="s">
        <v>24</v>
      </c>
      <c r="E33" s="29"/>
      <c r="F33" s="29"/>
      <c r="G33" s="29">
        <v>80000000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30"/>
    </row>
    <row r="34" spans="2:36" x14ac:dyDescent="0.25">
      <c r="B34" s="28" t="s">
        <v>25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30"/>
    </row>
    <row r="35" spans="2:36" x14ac:dyDescent="0.25">
      <c r="B35" s="28" t="s">
        <v>26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30"/>
    </row>
    <row r="36" spans="2:36" ht="15.75" thickBot="1" x14ac:dyDescent="0.3">
      <c r="B36" s="28" t="s">
        <v>27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31"/>
    </row>
    <row r="37" spans="2:36" ht="15.75" thickBot="1" x14ac:dyDescent="0.3">
      <c r="E37" s="32">
        <f t="shared" ref="E37:AJ37" si="11">SUM(E33:E36)</f>
        <v>0</v>
      </c>
      <c r="F37" s="32">
        <f t="shared" si="11"/>
        <v>0</v>
      </c>
      <c r="G37" s="32">
        <f t="shared" si="11"/>
        <v>80000000</v>
      </c>
      <c r="H37" s="32">
        <f t="shared" si="11"/>
        <v>0</v>
      </c>
      <c r="I37" s="32">
        <f t="shared" si="11"/>
        <v>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11"/>
        <v>0</v>
      </c>
      <c r="O37" s="32">
        <f t="shared" si="11"/>
        <v>0</v>
      </c>
      <c r="P37" s="32">
        <f t="shared" si="11"/>
        <v>0</v>
      </c>
      <c r="Q37" s="32">
        <f t="shared" si="11"/>
        <v>0</v>
      </c>
      <c r="R37" s="32">
        <f t="shared" si="11"/>
        <v>0</v>
      </c>
      <c r="S37" s="32">
        <f t="shared" si="11"/>
        <v>0</v>
      </c>
      <c r="T37" s="32">
        <f t="shared" si="11"/>
        <v>0</v>
      </c>
      <c r="U37" s="32">
        <f t="shared" si="11"/>
        <v>0</v>
      </c>
      <c r="V37" s="32">
        <f t="shared" si="11"/>
        <v>0</v>
      </c>
      <c r="W37" s="32">
        <f t="shared" si="11"/>
        <v>0</v>
      </c>
      <c r="X37" s="32">
        <f t="shared" si="11"/>
        <v>0</v>
      </c>
      <c r="Y37" s="32">
        <f t="shared" si="11"/>
        <v>0</v>
      </c>
      <c r="Z37" s="32">
        <f t="shared" si="11"/>
        <v>0</v>
      </c>
      <c r="AA37" s="32">
        <f t="shared" si="11"/>
        <v>0</v>
      </c>
      <c r="AB37" s="32">
        <f t="shared" si="11"/>
        <v>0</v>
      </c>
      <c r="AC37" s="32">
        <f t="shared" si="11"/>
        <v>0</v>
      </c>
      <c r="AD37" s="32">
        <f t="shared" si="11"/>
        <v>0</v>
      </c>
      <c r="AE37" s="32">
        <f t="shared" si="11"/>
        <v>0</v>
      </c>
      <c r="AF37" s="32">
        <f t="shared" si="11"/>
        <v>0</v>
      </c>
      <c r="AG37" s="32">
        <f t="shared" si="11"/>
        <v>0</v>
      </c>
      <c r="AH37" s="32">
        <f t="shared" si="11"/>
        <v>0</v>
      </c>
      <c r="AI37" s="32">
        <f t="shared" si="11"/>
        <v>0</v>
      </c>
      <c r="AJ37" s="32">
        <f t="shared" si="11"/>
        <v>0</v>
      </c>
    </row>
    <row r="39" spans="2:36" x14ac:dyDescent="0.25">
      <c r="B39" s="24" t="s">
        <v>28</v>
      </c>
    </row>
    <row r="40" spans="2:36" x14ac:dyDescent="0.25">
      <c r="B40" s="28" t="s">
        <v>24</v>
      </c>
      <c r="E40" s="29"/>
      <c r="F40" s="29">
        <f>(E33/1000000*$A$31)/$A$30</f>
        <v>0</v>
      </c>
      <c r="G40" s="29">
        <f t="shared" ref="G40:H43" si="12">F40+(F33/1000000*$A$31)/$A$30</f>
        <v>0</v>
      </c>
      <c r="H40" s="29">
        <f t="shared" si="12"/>
        <v>16800000</v>
      </c>
      <c r="I40" s="29">
        <f t="shared" ref="I40:L40" si="13">H40+(H33/1000000*$A$31)/$A$30</f>
        <v>16800000</v>
      </c>
      <c r="J40" s="29">
        <f t="shared" si="13"/>
        <v>16800000</v>
      </c>
      <c r="K40" s="29">
        <f t="shared" si="13"/>
        <v>16800000</v>
      </c>
      <c r="L40" s="29">
        <f t="shared" si="13"/>
        <v>16800000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2:36" x14ac:dyDescent="0.25">
      <c r="B41" s="28" t="s">
        <v>25</v>
      </c>
      <c r="E41" s="29"/>
      <c r="F41" s="29">
        <f>(E34/1000000*$A$31)/$A$30</f>
        <v>0</v>
      </c>
      <c r="G41" s="29">
        <f t="shared" si="12"/>
        <v>0</v>
      </c>
      <c r="H41" s="29">
        <f t="shared" si="12"/>
        <v>0</v>
      </c>
      <c r="I41" s="29">
        <f t="shared" ref="I41:AJ41" si="14">H41+(H34/1000000*$A$31)/$A$30</f>
        <v>0</v>
      </c>
      <c r="J41" s="29">
        <f t="shared" si="14"/>
        <v>0</v>
      </c>
      <c r="K41" s="29">
        <f t="shared" si="14"/>
        <v>0</v>
      </c>
      <c r="L41" s="29">
        <f t="shared" si="14"/>
        <v>0</v>
      </c>
      <c r="M41" s="29">
        <f t="shared" si="14"/>
        <v>0</v>
      </c>
      <c r="N41" s="29">
        <f t="shared" si="14"/>
        <v>0</v>
      </c>
      <c r="O41" s="29">
        <f t="shared" si="14"/>
        <v>0</v>
      </c>
      <c r="P41" s="29">
        <f t="shared" si="14"/>
        <v>0</v>
      </c>
      <c r="Q41" s="29">
        <f t="shared" si="14"/>
        <v>0</v>
      </c>
      <c r="R41" s="29">
        <f t="shared" si="14"/>
        <v>0</v>
      </c>
      <c r="S41" s="29">
        <f t="shared" si="14"/>
        <v>0</v>
      </c>
      <c r="T41" s="29">
        <f t="shared" si="14"/>
        <v>0</v>
      </c>
      <c r="U41" s="29">
        <f t="shared" si="14"/>
        <v>0</v>
      </c>
      <c r="V41" s="29">
        <f t="shared" si="14"/>
        <v>0</v>
      </c>
      <c r="W41" s="29">
        <f t="shared" si="14"/>
        <v>0</v>
      </c>
      <c r="X41" s="29">
        <f t="shared" si="14"/>
        <v>0</v>
      </c>
      <c r="Y41" s="29">
        <f t="shared" si="14"/>
        <v>0</v>
      </c>
      <c r="Z41" s="29">
        <f t="shared" si="14"/>
        <v>0</v>
      </c>
      <c r="AA41" s="29">
        <f t="shared" si="14"/>
        <v>0</v>
      </c>
      <c r="AB41" s="29">
        <f t="shared" si="14"/>
        <v>0</v>
      </c>
      <c r="AC41" s="29">
        <f t="shared" si="14"/>
        <v>0</v>
      </c>
      <c r="AD41" s="29">
        <f t="shared" si="14"/>
        <v>0</v>
      </c>
      <c r="AE41" s="29">
        <f t="shared" si="14"/>
        <v>0</v>
      </c>
      <c r="AF41" s="29">
        <f t="shared" si="14"/>
        <v>0</v>
      </c>
      <c r="AG41" s="29">
        <f t="shared" si="14"/>
        <v>0</v>
      </c>
      <c r="AH41" s="29">
        <f t="shared" si="14"/>
        <v>0</v>
      </c>
      <c r="AI41" s="29">
        <f t="shared" si="14"/>
        <v>0</v>
      </c>
      <c r="AJ41" s="29">
        <f t="shared" si="14"/>
        <v>0</v>
      </c>
    </row>
    <row r="42" spans="2:36" x14ac:dyDescent="0.25">
      <c r="B42" s="28" t="s">
        <v>26</v>
      </c>
      <c r="E42" s="30"/>
      <c r="F42" s="29">
        <f>(E35/1000000*$A$31)/$A$30</f>
        <v>0</v>
      </c>
      <c r="G42" s="29">
        <f t="shared" si="12"/>
        <v>0</v>
      </c>
      <c r="H42" s="29">
        <f t="shared" si="12"/>
        <v>0</v>
      </c>
      <c r="I42" s="29">
        <f t="shared" ref="I42:AJ42" si="15">H42+(H35/1000000*$A$31)/$A$30</f>
        <v>0</v>
      </c>
      <c r="J42" s="29">
        <f t="shared" si="15"/>
        <v>0</v>
      </c>
      <c r="K42" s="29">
        <f t="shared" si="15"/>
        <v>0</v>
      </c>
      <c r="L42" s="29">
        <f t="shared" si="15"/>
        <v>0</v>
      </c>
      <c r="M42" s="29">
        <f t="shared" si="15"/>
        <v>0</v>
      </c>
      <c r="N42" s="29">
        <f t="shared" si="15"/>
        <v>0</v>
      </c>
      <c r="O42" s="29">
        <f t="shared" si="15"/>
        <v>0</v>
      </c>
      <c r="P42" s="29">
        <f t="shared" si="15"/>
        <v>0</v>
      </c>
      <c r="Q42" s="29">
        <f t="shared" si="15"/>
        <v>0</v>
      </c>
      <c r="R42" s="29">
        <f t="shared" si="15"/>
        <v>0</v>
      </c>
      <c r="S42" s="29">
        <f t="shared" si="15"/>
        <v>0</v>
      </c>
      <c r="T42" s="29">
        <f t="shared" si="15"/>
        <v>0</v>
      </c>
      <c r="U42" s="29">
        <f t="shared" si="15"/>
        <v>0</v>
      </c>
      <c r="V42" s="29">
        <f t="shared" si="15"/>
        <v>0</v>
      </c>
      <c r="W42" s="29">
        <f t="shared" si="15"/>
        <v>0</v>
      </c>
      <c r="X42" s="29">
        <f t="shared" si="15"/>
        <v>0</v>
      </c>
      <c r="Y42" s="29">
        <f t="shared" si="15"/>
        <v>0</v>
      </c>
      <c r="Z42" s="29">
        <f t="shared" si="15"/>
        <v>0</v>
      </c>
      <c r="AA42" s="29">
        <f t="shared" si="15"/>
        <v>0</v>
      </c>
      <c r="AB42" s="29">
        <f t="shared" si="15"/>
        <v>0</v>
      </c>
      <c r="AC42" s="29">
        <f t="shared" si="15"/>
        <v>0</v>
      </c>
      <c r="AD42" s="29">
        <f t="shared" si="15"/>
        <v>0</v>
      </c>
      <c r="AE42" s="29">
        <f t="shared" si="15"/>
        <v>0</v>
      </c>
      <c r="AF42" s="29">
        <f t="shared" si="15"/>
        <v>0</v>
      </c>
      <c r="AG42" s="29">
        <f t="shared" si="15"/>
        <v>0</v>
      </c>
      <c r="AH42" s="29">
        <f t="shared" si="15"/>
        <v>0</v>
      </c>
      <c r="AI42" s="29">
        <f t="shared" si="15"/>
        <v>0</v>
      </c>
      <c r="AJ42" s="29">
        <f t="shared" si="15"/>
        <v>0</v>
      </c>
    </row>
    <row r="43" spans="2:36" ht="15.75" thickBot="1" x14ac:dyDescent="0.3">
      <c r="B43" s="28" t="s">
        <v>27</v>
      </c>
      <c r="E43" s="31"/>
      <c r="F43" s="29">
        <f>(E36/1000000*$A$31)/$A$30</f>
        <v>0</v>
      </c>
      <c r="G43" s="29">
        <f t="shared" si="12"/>
        <v>0</v>
      </c>
      <c r="H43" s="29">
        <f t="shared" si="12"/>
        <v>0</v>
      </c>
      <c r="I43" s="29">
        <f t="shared" ref="I43:AJ43" si="16">H43+(H36/1000000*$A$31)/$A$30</f>
        <v>0</v>
      </c>
      <c r="J43" s="29">
        <f t="shared" si="16"/>
        <v>0</v>
      </c>
      <c r="K43" s="29">
        <f t="shared" si="16"/>
        <v>0</v>
      </c>
      <c r="L43" s="29">
        <f t="shared" si="16"/>
        <v>0</v>
      </c>
      <c r="M43" s="29">
        <f t="shared" si="16"/>
        <v>0</v>
      </c>
      <c r="N43" s="29">
        <f t="shared" si="16"/>
        <v>0</v>
      </c>
      <c r="O43" s="29">
        <f t="shared" si="16"/>
        <v>0</v>
      </c>
      <c r="P43" s="29">
        <f t="shared" si="16"/>
        <v>0</v>
      </c>
      <c r="Q43" s="29">
        <f t="shared" si="16"/>
        <v>0</v>
      </c>
      <c r="R43" s="29">
        <f t="shared" si="16"/>
        <v>0</v>
      </c>
      <c r="S43" s="29">
        <f t="shared" si="16"/>
        <v>0</v>
      </c>
      <c r="T43" s="29">
        <f t="shared" si="16"/>
        <v>0</v>
      </c>
      <c r="U43" s="29">
        <f t="shared" si="16"/>
        <v>0</v>
      </c>
      <c r="V43" s="29">
        <f t="shared" si="16"/>
        <v>0</v>
      </c>
      <c r="W43" s="29">
        <f t="shared" si="16"/>
        <v>0</v>
      </c>
      <c r="X43" s="29">
        <f t="shared" si="16"/>
        <v>0</v>
      </c>
      <c r="Y43" s="29">
        <f t="shared" si="16"/>
        <v>0</v>
      </c>
      <c r="Z43" s="29">
        <f t="shared" si="16"/>
        <v>0</v>
      </c>
      <c r="AA43" s="29">
        <f t="shared" si="16"/>
        <v>0</v>
      </c>
      <c r="AB43" s="29">
        <f t="shared" si="16"/>
        <v>0</v>
      </c>
      <c r="AC43" s="29">
        <f t="shared" si="16"/>
        <v>0</v>
      </c>
      <c r="AD43" s="29">
        <f t="shared" si="16"/>
        <v>0</v>
      </c>
      <c r="AE43" s="29">
        <f t="shared" si="16"/>
        <v>0</v>
      </c>
      <c r="AF43" s="29">
        <f t="shared" si="16"/>
        <v>0</v>
      </c>
      <c r="AG43" s="29">
        <f t="shared" si="16"/>
        <v>0</v>
      </c>
      <c r="AH43" s="29">
        <f t="shared" si="16"/>
        <v>0</v>
      </c>
      <c r="AI43" s="29">
        <f t="shared" si="16"/>
        <v>0</v>
      </c>
      <c r="AJ43" s="29">
        <f t="shared" si="16"/>
        <v>0</v>
      </c>
    </row>
    <row r="44" spans="2:36" ht="15.75" thickBot="1" x14ac:dyDescent="0.3">
      <c r="E44" s="32">
        <f t="shared" ref="E44:AJ44" si="17">SUM(E40:E43)</f>
        <v>0</v>
      </c>
      <c r="F44" s="32">
        <f t="shared" si="17"/>
        <v>0</v>
      </c>
      <c r="G44" s="32">
        <f t="shared" si="17"/>
        <v>0</v>
      </c>
      <c r="H44" s="32">
        <f t="shared" si="17"/>
        <v>16800000</v>
      </c>
      <c r="I44" s="32">
        <f t="shared" si="17"/>
        <v>16800000</v>
      </c>
      <c r="J44" s="32">
        <f t="shared" si="17"/>
        <v>16800000</v>
      </c>
      <c r="K44" s="32">
        <f t="shared" si="17"/>
        <v>16800000</v>
      </c>
      <c r="L44" s="32">
        <f t="shared" si="17"/>
        <v>16800000</v>
      </c>
      <c r="M44" s="32">
        <f t="shared" si="17"/>
        <v>0</v>
      </c>
      <c r="N44" s="32">
        <f t="shared" si="17"/>
        <v>0</v>
      </c>
      <c r="O44" s="32">
        <f t="shared" si="17"/>
        <v>0</v>
      </c>
      <c r="P44" s="32">
        <f t="shared" si="17"/>
        <v>0</v>
      </c>
      <c r="Q44" s="32">
        <f t="shared" si="17"/>
        <v>0</v>
      </c>
      <c r="R44" s="32">
        <f t="shared" si="17"/>
        <v>0</v>
      </c>
      <c r="S44" s="32">
        <f t="shared" si="17"/>
        <v>0</v>
      </c>
      <c r="T44" s="32">
        <f t="shared" si="17"/>
        <v>0</v>
      </c>
      <c r="U44" s="32">
        <f t="shared" si="17"/>
        <v>0</v>
      </c>
      <c r="V44" s="32">
        <f t="shared" si="17"/>
        <v>0</v>
      </c>
      <c r="W44" s="32">
        <f t="shared" si="17"/>
        <v>0</v>
      </c>
      <c r="X44" s="32">
        <f t="shared" si="17"/>
        <v>0</v>
      </c>
      <c r="Y44" s="32">
        <f t="shared" si="17"/>
        <v>0</v>
      </c>
      <c r="Z44" s="32">
        <f t="shared" si="17"/>
        <v>0</v>
      </c>
      <c r="AA44" s="32">
        <f t="shared" si="17"/>
        <v>0</v>
      </c>
      <c r="AB44" s="32">
        <f t="shared" si="17"/>
        <v>0</v>
      </c>
      <c r="AC44" s="32">
        <f t="shared" si="17"/>
        <v>0</v>
      </c>
      <c r="AD44" s="32">
        <f t="shared" si="17"/>
        <v>0</v>
      </c>
      <c r="AE44" s="32">
        <f t="shared" si="17"/>
        <v>0</v>
      </c>
      <c r="AF44" s="32">
        <f t="shared" si="17"/>
        <v>0</v>
      </c>
      <c r="AG44" s="32">
        <f t="shared" si="17"/>
        <v>0</v>
      </c>
      <c r="AH44" s="32">
        <f t="shared" si="17"/>
        <v>0</v>
      </c>
      <c r="AI44" s="32">
        <f t="shared" si="17"/>
        <v>0</v>
      </c>
      <c r="AJ44" s="32">
        <f t="shared" si="17"/>
        <v>0</v>
      </c>
    </row>
    <row r="46" spans="2:36" x14ac:dyDescent="0.25">
      <c r="B46" t="s">
        <v>29</v>
      </c>
      <c r="F46" s="29">
        <v>657650</v>
      </c>
      <c r="G46" s="29">
        <v>655900</v>
      </c>
      <c r="H46" s="29">
        <v>658400</v>
      </c>
      <c r="I46" s="29">
        <v>654900</v>
      </c>
      <c r="J46" s="29">
        <v>655650</v>
      </c>
      <c r="K46" s="29">
        <v>655400</v>
      </c>
      <c r="L46" s="29">
        <v>654775</v>
      </c>
      <c r="M46" s="29">
        <v>658900</v>
      </c>
      <c r="N46" s="29">
        <v>655400</v>
      </c>
      <c r="O46" s="29">
        <v>657000</v>
      </c>
      <c r="P46" s="29">
        <v>657800</v>
      </c>
      <c r="Q46" s="29">
        <v>657800</v>
      </c>
      <c r="R46" s="29">
        <v>657000</v>
      </c>
      <c r="S46" s="29">
        <v>655400</v>
      </c>
      <c r="T46" s="29">
        <v>658000</v>
      </c>
      <c r="U46" s="29">
        <v>659600</v>
      </c>
      <c r="V46" s="29">
        <v>655200</v>
      </c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8" spans="2:36" x14ac:dyDescent="0.25">
      <c r="B48" t="s">
        <v>38</v>
      </c>
      <c r="F48" s="4">
        <v>0.19</v>
      </c>
      <c r="G48" s="4">
        <v>0.2</v>
      </c>
      <c r="H48" s="4">
        <v>0.2</v>
      </c>
      <c r="I48" s="4">
        <v>0.12</v>
      </c>
      <c r="J48" s="4">
        <v>0.15</v>
      </c>
      <c r="K48" s="4">
        <v>0</v>
      </c>
      <c r="L48" s="4">
        <v>0</v>
      </c>
      <c r="M48" s="4">
        <v>-7.0000000000000007E-2</v>
      </c>
      <c r="N48" s="4">
        <v>0</v>
      </c>
      <c r="O48" s="4">
        <v>0</v>
      </c>
      <c r="P48" s="4">
        <v>0</v>
      </c>
      <c r="Q48" s="4">
        <f>$J$1</f>
        <v>0</v>
      </c>
      <c r="R48" s="4">
        <f>$J$1</f>
        <v>0</v>
      </c>
      <c r="S48" s="4">
        <f>$J$1</f>
        <v>0</v>
      </c>
      <c r="T48" s="4">
        <f>$J$1</f>
        <v>0</v>
      </c>
      <c r="U48" s="4">
        <f>$J$1</f>
        <v>0</v>
      </c>
      <c r="V48" s="4">
        <f>$L$1</f>
        <v>0</v>
      </c>
      <c r="W48" s="4">
        <f>$L$1</f>
        <v>0</v>
      </c>
      <c r="X48" s="4">
        <f>$L$1</f>
        <v>0</v>
      </c>
      <c r="Y48" s="4">
        <f>$L$1</f>
        <v>0</v>
      </c>
      <c r="Z48" s="4">
        <f t="shared" ref="Z48:AJ48" si="18">$L$1</f>
        <v>0</v>
      </c>
      <c r="AA48" s="4">
        <f t="shared" si="18"/>
        <v>0</v>
      </c>
      <c r="AB48" s="4">
        <f t="shared" si="18"/>
        <v>0</v>
      </c>
      <c r="AC48" s="4">
        <f t="shared" si="18"/>
        <v>0</v>
      </c>
      <c r="AD48" s="4">
        <f t="shared" si="18"/>
        <v>0</v>
      </c>
      <c r="AE48" s="4">
        <f t="shared" si="18"/>
        <v>0</v>
      </c>
      <c r="AF48" s="4">
        <f t="shared" si="18"/>
        <v>0</v>
      </c>
      <c r="AG48" s="4">
        <f t="shared" si="18"/>
        <v>0</v>
      </c>
      <c r="AH48" s="4">
        <f t="shared" si="18"/>
        <v>0</v>
      </c>
      <c r="AI48" s="4">
        <f t="shared" si="18"/>
        <v>0</v>
      </c>
      <c r="AJ48" s="4">
        <f t="shared" si="18"/>
        <v>0</v>
      </c>
    </row>
    <row r="50" spans="2:36" x14ac:dyDescent="0.25">
      <c r="B50" t="s">
        <v>39</v>
      </c>
      <c r="E50" s="26">
        <v>40.44</v>
      </c>
      <c r="F50" s="26">
        <f>E50*(1+F48)</f>
        <v>48.123599999999996</v>
      </c>
      <c r="G50" s="26">
        <f t="shared" ref="G50:AJ50" si="19">F50*(1+G48)</f>
        <v>57.748319999999993</v>
      </c>
      <c r="H50" s="26">
        <f t="shared" si="19"/>
        <v>69.297983999999985</v>
      </c>
      <c r="I50" s="26">
        <f t="shared" si="19"/>
        <v>77.613742079999994</v>
      </c>
      <c r="J50" s="26">
        <f t="shared" si="19"/>
        <v>89.25580339199999</v>
      </c>
      <c r="K50" s="26">
        <f t="shared" si="19"/>
        <v>89.25580339199999</v>
      </c>
      <c r="L50" s="26">
        <f t="shared" si="19"/>
        <v>89.25580339199999</v>
      </c>
      <c r="M50" s="26">
        <f t="shared" si="19"/>
        <v>83.007897154559984</v>
      </c>
      <c r="N50" s="26">
        <f t="shared" si="19"/>
        <v>83.007897154559984</v>
      </c>
      <c r="O50" s="26">
        <f t="shared" si="19"/>
        <v>83.007897154559984</v>
      </c>
      <c r="P50" s="26">
        <f t="shared" si="19"/>
        <v>83.007897154559984</v>
      </c>
      <c r="Q50" s="26">
        <f t="shared" si="19"/>
        <v>83.007897154559984</v>
      </c>
      <c r="R50" s="26">
        <f t="shared" si="19"/>
        <v>83.007897154559984</v>
      </c>
      <c r="S50" s="26">
        <f t="shared" si="19"/>
        <v>83.007897154559984</v>
      </c>
      <c r="T50" s="26">
        <f t="shared" si="19"/>
        <v>83.007897154559984</v>
      </c>
      <c r="U50" s="26">
        <f t="shared" si="19"/>
        <v>83.007897154559984</v>
      </c>
      <c r="V50" s="26">
        <f t="shared" si="19"/>
        <v>83.007897154559984</v>
      </c>
      <c r="W50" s="26">
        <f t="shared" si="19"/>
        <v>83.007897154559984</v>
      </c>
      <c r="X50" s="26">
        <f t="shared" si="19"/>
        <v>83.007897154559984</v>
      </c>
      <c r="Y50" s="26">
        <f t="shared" si="19"/>
        <v>83.007897154559984</v>
      </c>
      <c r="Z50" s="26">
        <f t="shared" si="19"/>
        <v>83.007897154559984</v>
      </c>
      <c r="AA50" s="26">
        <f t="shared" si="19"/>
        <v>83.007897154559984</v>
      </c>
      <c r="AB50" s="26">
        <f t="shared" si="19"/>
        <v>83.007897154559984</v>
      </c>
      <c r="AC50" s="26">
        <f t="shared" si="19"/>
        <v>83.007897154559984</v>
      </c>
      <c r="AD50" s="26">
        <f t="shared" si="19"/>
        <v>83.007897154559984</v>
      </c>
      <c r="AE50" s="26">
        <f t="shared" si="19"/>
        <v>83.007897154559984</v>
      </c>
      <c r="AF50" s="26">
        <f t="shared" si="19"/>
        <v>83.007897154559984</v>
      </c>
      <c r="AG50" s="26">
        <f t="shared" si="19"/>
        <v>83.007897154559984</v>
      </c>
      <c r="AH50" s="26">
        <f t="shared" si="19"/>
        <v>83.007897154559984</v>
      </c>
      <c r="AI50" s="26">
        <f t="shared" si="19"/>
        <v>83.007897154559984</v>
      </c>
      <c r="AJ50" s="26">
        <f t="shared" si="19"/>
        <v>83.007897154559984</v>
      </c>
    </row>
    <row r="52" spans="2:36" x14ac:dyDescent="0.25">
      <c r="E52" s="26">
        <f>E50*12</f>
        <v>485.28</v>
      </c>
      <c r="F52" s="26">
        <f t="shared" ref="F52:AJ52" si="20">F50*12</f>
        <v>577.4831999999999</v>
      </c>
      <c r="G52" s="26">
        <f t="shared" si="20"/>
        <v>692.97983999999997</v>
      </c>
      <c r="H52" s="26">
        <f t="shared" si="20"/>
        <v>831.57580799999982</v>
      </c>
      <c r="I52" s="26">
        <f t="shared" si="20"/>
        <v>931.36490495999988</v>
      </c>
      <c r="J52" s="26">
        <f t="shared" si="20"/>
        <v>1071.069640704</v>
      </c>
      <c r="K52" s="26">
        <f t="shared" si="20"/>
        <v>1071.069640704</v>
      </c>
      <c r="L52" s="26">
        <f t="shared" si="20"/>
        <v>1071.069640704</v>
      </c>
      <c r="M52" s="26">
        <f t="shared" si="20"/>
        <v>996.09476585471975</v>
      </c>
      <c r="N52" s="26">
        <f t="shared" si="20"/>
        <v>996.09476585471975</v>
      </c>
      <c r="O52" s="26">
        <f t="shared" si="20"/>
        <v>996.09476585471975</v>
      </c>
      <c r="P52" s="26">
        <f t="shared" si="20"/>
        <v>996.09476585471975</v>
      </c>
      <c r="Q52" s="26">
        <f t="shared" si="20"/>
        <v>996.09476585471975</v>
      </c>
      <c r="R52" s="26">
        <f t="shared" si="20"/>
        <v>996.09476585471975</v>
      </c>
      <c r="S52" s="26">
        <f t="shared" si="20"/>
        <v>996.09476585471975</v>
      </c>
      <c r="T52" s="26">
        <f t="shared" si="20"/>
        <v>996.09476585471975</v>
      </c>
      <c r="U52" s="26">
        <f t="shared" si="20"/>
        <v>996.09476585471975</v>
      </c>
      <c r="V52" s="26">
        <f t="shared" si="20"/>
        <v>996.09476585471975</v>
      </c>
      <c r="W52" s="26">
        <f t="shared" si="20"/>
        <v>996.09476585471975</v>
      </c>
      <c r="X52" s="26">
        <f t="shared" si="20"/>
        <v>996.09476585471975</v>
      </c>
      <c r="Y52" s="26">
        <f t="shared" si="20"/>
        <v>996.09476585471975</v>
      </c>
      <c r="Z52" s="26">
        <f t="shared" si="20"/>
        <v>996.09476585471975</v>
      </c>
      <c r="AA52" s="26">
        <f t="shared" si="20"/>
        <v>996.09476585471975</v>
      </c>
      <c r="AB52" s="26">
        <f t="shared" si="20"/>
        <v>996.09476585471975</v>
      </c>
      <c r="AC52" s="26">
        <f t="shared" si="20"/>
        <v>996.09476585471975</v>
      </c>
      <c r="AD52" s="26">
        <f t="shared" si="20"/>
        <v>996.09476585471975</v>
      </c>
      <c r="AE52" s="26">
        <f t="shared" si="20"/>
        <v>996.09476585471975</v>
      </c>
      <c r="AF52" s="26">
        <f t="shared" si="20"/>
        <v>996.09476585471975</v>
      </c>
      <c r="AG52" s="26">
        <f t="shared" si="20"/>
        <v>996.09476585471975</v>
      </c>
      <c r="AH52" s="26">
        <f t="shared" si="20"/>
        <v>996.09476585471975</v>
      </c>
      <c r="AI52" s="26">
        <f t="shared" si="20"/>
        <v>996.09476585471975</v>
      </c>
      <c r="AJ52" s="26">
        <f t="shared" si="20"/>
        <v>996.09476585471975</v>
      </c>
    </row>
    <row r="53" spans="2:36" x14ac:dyDescent="0.25">
      <c r="E53" s="26">
        <f>E52</f>
        <v>485.28</v>
      </c>
      <c r="F53" s="26">
        <f>E53+F52</f>
        <v>1062.7631999999999</v>
      </c>
      <c r="G53" s="26">
        <f t="shared" ref="G53:AJ53" si="21">F53+G52</f>
        <v>1755.7430399999998</v>
      </c>
      <c r="H53" s="26">
        <f t="shared" si="21"/>
        <v>2587.3188479999999</v>
      </c>
      <c r="I53" s="26">
        <f t="shared" si="21"/>
        <v>3518.6837529599998</v>
      </c>
      <c r="J53" s="26">
        <f t="shared" si="21"/>
        <v>4589.7533936639993</v>
      </c>
      <c r="K53" s="26">
        <f t="shared" si="21"/>
        <v>5660.8230343679988</v>
      </c>
      <c r="L53" s="26">
        <f t="shared" si="21"/>
        <v>6731.8926750719984</v>
      </c>
      <c r="M53" s="26">
        <f t="shared" si="21"/>
        <v>7727.9874409267177</v>
      </c>
      <c r="N53" s="26">
        <f t="shared" si="21"/>
        <v>8724.082206781437</v>
      </c>
      <c r="O53" s="26">
        <f t="shared" si="21"/>
        <v>9720.1769726361563</v>
      </c>
      <c r="P53" s="26">
        <f t="shared" si="21"/>
        <v>10716.271738490876</v>
      </c>
      <c r="Q53" s="26">
        <f t="shared" si="21"/>
        <v>11712.366504345595</v>
      </c>
      <c r="R53" s="26">
        <f t="shared" si="21"/>
        <v>12708.461270200314</v>
      </c>
      <c r="S53" s="26">
        <f t="shared" si="21"/>
        <v>13704.556036055033</v>
      </c>
      <c r="T53" s="26">
        <f t="shared" si="21"/>
        <v>14700.650801909753</v>
      </c>
      <c r="U53" s="26">
        <f t="shared" si="21"/>
        <v>15696.745567764472</v>
      </c>
      <c r="V53" s="26">
        <f t="shared" si="21"/>
        <v>16692.840333619191</v>
      </c>
      <c r="W53" s="26">
        <f t="shared" si="21"/>
        <v>17688.935099473911</v>
      </c>
      <c r="X53" s="26">
        <f t="shared" si="21"/>
        <v>18685.02986532863</v>
      </c>
      <c r="Y53" s="26">
        <f t="shared" si="21"/>
        <v>19681.124631183349</v>
      </c>
      <c r="Z53" s="26">
        <f t="shared" si="21"/>
        <v>20677.219397038069</v>
      </c>
      <c r="AA53" s="26">
        <f t="shared" si="21"/>
        <v>21673.314162892788</v>
      </c>
      <c r="AB53" s="26">
        <f t="shared" si="21"/>
        <v>22669.408928747507</v>
      </c>
      <c r="AC53" s="26">
        <f t="shared" si="21"/>
        <v>23665.503694602226</v>
      </c>
      <c r="AD53" s="26">
        <f t="shared" si="21"/>
        <v>24661.598460456946</v>
      </c>
      <c r="AE53" s="26">
        <f t="shared" si="21"/>
        <v>25657.693226311665</v>
      </c>
      <c r="AF53" s="26">
        <f t="shared" si="21"/>
        <v>26653.787992166384</v>
      </c>
      <c r="AG53" s="26">
        <f t="shared" si="21"/>
        <v>27649.882758021104</v>
      </c>
      <c r="AH53" s="26">
        <f t="shared" si="21"/>
        <v>28645.977523875823</v>
      </c>
      <c r="AI53" s="26">
        <f t="shared" si="21"/>
        <v>29642.072289730542</v>
      </c>
      <c r="AJ53" s="26">
        <f t="shared" si="21"/>
        <v>30638.167055585262</v>
      </c>
    </row>
  </sheetData>
  <mergeCells count="3">
    <mergeCell ref="A6:A9"/>
    <mergeCell ref="A12:A14"/>
    <mergeCell ref="A15:A18"/>
  </mergeCells>
  <pageMargins left="0.7" right="0.7" top="0.75" bottom="0.75" header="0.3" footer="0.3"/>
  <pageSetup paperSize="5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zoomScale="85" zoomScaleNormal="85" zoomScaleSheetLayoutView="85" workbookViewId="0">
      <pane xSplit="2" ySplit="3" topLeftCell="V16" activePane="bottomRight" state="frozen"/>
      <selection activeCell="E52" sqref="E52:AJ53"/>
      <selection pane="topRight" activeCell="E52" sqref="E52:AJ53"/>
      <selection pane="bottomLeft" activeCell="E52" sqref="E52:AJ53"/>
      <selection pane="bottomRight" activeCell="AF49" sqref="AF49"/>
    </sheetView>
  </sheetViews>
  <sheetFormatPr defaultRowHeight="15" x14ac:dyDescent="0.25"/>
  <cols>
    <col min="2" max="2" width="28.7109375" customWidth="1"/>
    <col min="3" max="4" width="17.140625" bestFit="1" customWidth="1"/>
    <col min="5" max="5" width="20" bestFit="1" customWidth="1"/>
    <col min="6" max="6" width="16.5703125" bestFit="1" customWidth="1"/>
    <col min="7" max="7" width="17.28515625" customWidth="1"/>
    <col min="8" max="8" width="17.140625" bestFit="1" customWidth="1"/>
    <col min="9" max="9" width="24.5703125" bestFit="1" customWidth="1"/>
    <col min="10" max="11" width="16.5703125" bestFit="1" customWidth="1"/>
    <col min="12" max="12" width="18" bestFit="1" customWidth="1"/>
    <col min="13" max="13" width="17.140625" bestFit="1" customWidth="1"/>
    <col min="14" max="31" width="18" bestFit="1" customWidth="1"/>
    <col min="32" max="36" width="17.140625" bestFit="1" customWidth="1"/>
  </cols>
  <sheetData>
    <row r="1" spans="1:37" ht="45" x14ac:dyDescent="0.55000000000000004">
      <c r="B1" s="1"/>
      <c r="C1" t="s">
        <v>0</v>
      </c>
      <c r="D1" s="2">
        <v>0.11</v>
      </c>
      <c r="E1" s="3" t="s">
        <v>1</v>
      </c>
      <c r="F1" s="2">
        <v>0</v>
      </c>
      <c r="G1" s="3" t="s">
        <v>2</v>
      </c>
      <c r="H1" s="4">
        <v>3.6999999999999998E-2</v>
      </c>
      <c r="I1" t="s">
        <v>3</v>
      </c>
      <c r="J1" s="5">
        <v>0</v>
      </c>
      <c r="K1" t="s">
        <v>4</v>
      </c>
      <c r="L1" s="2">
        <v>0</v>
      </c>
    </row>
    <row r="2" spans="1:37" ht="36" x14ac:dyDescent="0.55000000000000004">
      <c r="B2" s="1"/>
      <c r="H2" s="6"/>
    </row>
    <row r="3" spans="1:37" x14ac:dyDescent="0.25">
      <c r="B3" s="7"/>
      <c r="C3" s="8">
        <v>2016</v>
      </c>
      <c r="D3" s="8">
        <v>2017</v>
      </c>
      <c r="E3" s="8">
        <v>2018</v>
      </c>
      <c r="F3" s="8">
        <v>2019</v>
      </c>
      <c r="G3" s="8">
        <v>2020</v>
      </c>
      <c r="H3" s="8">
        <v>2021</v>
      </c>
      <c r="I3" s="8">
        <v>2022</v>
      </c>
      <c r="J3" s="8">
        <v>2023</v>
      </c>
      <c r="K3" s="8">
        <v>2024</v>
      </c>
      <c r="L3" s="8">
        <v>2025</v>
      </c>
      <c r="M3" s="8">
        <v>2026</v>
      </c>
      <c r="N3" s="8">
        <v>2027</v>
      </c>
      <c r="O3" s="8">
        <v>2028</v>
      </c>
      <c r="P3" s="8">
        <v>2029</v>
      </c>
      <c r="Q3" s="8">
        <v>2030</v>
      </c>
      <c r="R3" s="8">
        <v>2031</v>
      </c>
      <c r="S3" s="8">
        <v>2032</v>
      </c>
      <c r="T3" s="8">
        <v>2033</v>
      </c>
      <c r="U3" s="8">
        <v>2034</v>
      </c>
      <c r="V3" s="8">
        <v>2035</v>
      </c>
      <c r="W3" s="8">
        <v>2036</v>
      </c>
      <c r="X3" s="8">
        <v>2037</v>
      </c>
      <c r="Y3" s="8">
        <v>2038</v>
      </c>
      <c r="Z3" s="8">
        <v>2039</v>
      </c>
      <c r="AA3" s="8">
        <v>2040</v>
      </c>
      <c r="AB3" s="8">
        <v>2041</v>
      </c>
      <c r="AC3" s="8">
        <v>2042</v>
      </c>
      <c r="AD3" s="8">
        <v>2043</v>
      </c>
      <c r="AE3" s="8">
        <v>2044</v>
      </c>
      <c r="AF3" s="8">
        <v>2045</v>
      </c>
      <c r="AG3" s="8">
        <v>2046</v>
      </c>
      <c r="AH3" s="8">
        <v>2047</v>
      </c>
      <c r="AI3" s="8">
        <v>2048</v>
      </c>
      <c r="AJ3" s="8">
        <v>2049</v>
      </c>
      <c r="AK3" s="8"/>
    </row>
    <row r="4" spans="1:37" x14ac:dyDescent="0.25">
      <c r="B4" s="7"/>
      <c r="C4" s="11"/>
      <c r="D4" s="7"/>
      <c r="E4" s="9"/>
      <c r="F4" s="7"/>
      <c r="G4" s="7"/>
      <c r="H4" s="7"/>
      <c r="I4" s="7"/>
    </row>
    <row r="5" spans="1:37" x14ac:dyDescent="0.25">
      <c r="B5" s="10" t="s">
        <v>5</v>
      </c>
      <c r="C5" s="11">
        <v>16869738.710000001</v>
      </c>
      <c r="D5" s="11">
        <f>C22</f>
        <v>13874779.710000001</v>
      </c>
      <c r="E5" s="11">
        <f t="shared" ref="E5:AJ5" si="0">D22</f>
        <v>14269718.710000001</v>
      </c>
      <c r="F5" s="11">
        <f t="shared" si="0"/>
        <v>2580780.7400000021</v>
      </c>
      <c r="G5" s="11">
        <f t="shared" si="0"/>
        <v>6949690.9000000022</v>
      </c>
      <c r="H5" s="11">
        <f t="shared" si="0"/>
        <v>12224061.293500006</v>
      </c>
      <c r="I5" s="11">
        <f t="shared" si="0"/>
        <v>16863106.639530007</v>
      </c>
      <c r="J5" s="11">
        <f t="shared" si="0"/>
        <v>20814443.038188163</v>
      </c>
      <c r="K5" s="11">
        <f t="shared" si="0"/>
        <v>25379214.170162983</v>
      </c>
      <c r="L5" s="11">
        <f t="shared" si="0"/>
        <v>30686699.202915486</v>
      </c>
      <c r="M5" s="11">
        <f t="shared" si="0"/>
        <v>39479212.036827624</v>
      </c>
      <c r="N5" s="11">
        <f t="shared" si="0"/>
        <v>43768535.733065479</v>
      </c>
      <c r="O5" s="11">
        <f t="shared" si="0"/>
        <v>39163211.431571573</v>
      </c>
      <c r="P5" s="11">
        <f t="shared" si="0"/>
        <v>35091997.482422605</v>
      </c>
      <c r="Q5" s="11">
        <f t="shared" si="0"/>
        <v>31573974.225457843</v>
      </c>
      <c r="R5" s="11">
        <f t="shared" si="0"/>
        <v>28628844.440078691</v>
      </c>
      <c r="S5" s="11">
        <f t="shared" si="0"/>
        <v>26276954.487857088</v>
      </c>
      <c r="T5" s="11">
        <f t="shared" si="0"/>
        <v>23655182.290462717</v>
      </c>
      <c r="U5" s="11">
        <f t="shared" si="0"/>
        <v>20749283.004824184</v>
      </c>
      <c r="V5" s="11">
        <f t="shared" si="0"/>
        <v>17549840.128676459</v>
      </c>
      <c r="W5" s="11">
        <f t="shared" si="0"/>
        <v>14052051.749170698</v>
      </c>
      <c r="X5" s="11">
        <f t="shared" si="0"/>
        <v>10895516.282682657</v>
      </c>
      <c r="Y5" s="11">
        <f t="shared" si="0"/>
        <v>7413417.6869939864</v>
      </c>
      <c r="Z5" s="11">
        <f t="shared" si="0"/>
        <v>4604148.8473411016</v>
      </c>
      <c r="AA5" s="11">
        <f t="shared" si="0"/>
        <v>2364278.7471281812</v>
      </c>
      <c r="AB5" s="11">
        <f t="shared" si="0"/>
        <v>-238645.56814743578</v>
      </c>
      <c r="AC5" s="11">
        <f t="shared" si="0"/>
        <v>1441942.8955569193</v>
      </c>
      <c r="AD5" s="11">
        <f t="shared" si="0"/>
        <v>2732114.1110635027</v>
      </c>
      <c r="AE5" s="11">
        <f t="shared" si="0"/>
        <v>2257877.3410608545</v>
      </c>
      <c r="AF5" s="11">
        <f t="shared" si="0"/>
        <v>847170.75161232054</v>
      </c>
      <c r="AG5" s="11">
        <f t="shared" si="0"/>
        <v>8101087.3799728453</v>
      </c>
      <c r="AH5" s="11">
        <f t="shared" si="0"/>
        <v>14903518.285201363</v>
      </c>
      <c r="AI5" s="11">
        <f t="shared" si="0"/>
        <v>18706285.148565389</v>
      </c>
      <c r="AJ5" s="11">
        <f t="shared" si="0"/>
        <v>22023538.261330679</v>
      </c>
    </row>
    <row r="6" spans="1:37" ht="15" customHeight="1" x14ac:dyDescent="0.25">
      <c r="A6" s="62" t="s">
        <v>19</v>
      </c>
      <c r="B6" s="12" t="s">
        <v>6</v>
      </c>
      <c r="C6" s="13">
        <v>8047226</v>
      </c>
      <c r="D6" s="13">
        <v>9468269</v>
      </c>
      <c r="E6" s="13">
        <v>11687927</v>
      </c>
      <c r="F6" s="13">
        <v>15234181</v>
      </c>
      <c r="G6" s="13">
        <f t="shared" ref="G6:AJ6" si="1">F6*(1+G48)</f>
        <v>17519308.149999999</v>
      </c>
      <c r="H6" s="13">
        <f t="shared" si="1"/>
        <v>19271238.965</v>
      </c>
      <c r="I6" s="13">
        <f t="shared" si="1"/>
        <v>20234800.913249999</v>
      </c>
      <c r="J6" s="13">
        <f t="shared" si="1"/>
        <v>21246540.958912499</v>
      </c>
      <c r="K6" s="13">
        <f t="shared" si="1"/>
        <v>22308868.006858125</v>
      </c>
      <c r="L6" s="13">
        <f t="shared" si="1"/>
        <v>23089678.38709816</v>
      </c>
      <c r="M6" s="13">
        <f t="shared" si="1"/>
        <v>23897817.130646594</v>
      </c>
      <c r="N6" s="13">
        <f t="shared" si="1"/>
        <v>24734240.730219223</v>
      </c>
      <c r="O6" s="13">
        <f t="shared" si="1"/>
        <v>25599939.155776892</v>
      </c>
      <c r="P6" s="13">
        <f t="shared" si="1"/>
        <v>26495937.02622908</v>
      </c>
      <c r="Q6" s="13">
        <f t="shared" si="1"/>
        <v>27423294.822147094</v>
      </c>
      <c r="R6" s="13">
        <f t="shared" si="1"/>
        <v>28383110.140922241</v>
      </c>
      <c r="S6" s="13">
        <f t="shared" si="1"/>
        <v>28383110.140922241</v>
      </c>
      <c r="T6" s="13">
        <f t="shared" si="1"/>
        <v>28383110.140922241</v>
      </c>
      <c r="U6" s="13">
        <f t="shared" si="1"/>
        <v>28383110.140922241</v>
      </c>
      <c r="V6" s="13">
        <f t="shared" si="1"/>
        <v>28383110.140922241</v>
      </c>
      <c r="W6" s="13">
        <f t="shared" si="1"/>
        <v>28383110.140922241</v>
      </c>
      <c r="X6" s="13">
        <f t="shared" si="1"/>
        <v>28383110.140922241</v>
      </c>
      <c r="Y6" s="13">
        <f t="shared" si="1"/>
        <v>29518434.546559133</v>
      </c>
      <c r="Z6" s="13">
        <f t="shared" si="1"/>
        <v>30551579.755688701</v>
      </c>
      <c r="AA6" s="13">
        <f t="shared" si="1"/>
        <v>30551579.755688701</v>
      </c>
      <c r="AB6" s="13">
        <f t="shared" si="1"/>
        <v>30551579.755688701</v>
      </c>
      <c r="AC6" s="13">
        <f t="shared" si="1"/>
        <v>30551579.755688701</v>
      </c>
      <c r="AD6" s="13">
        <f t="shared" si="1"/>
        <v>29024000.767904263</v>
      </c>
      <c r="AE6" s="13">
        <f t="shared" si="1"/>
        <v>28443520.752546176</v>
      </c>
      <c r="AF6" s="13">
        <f t="shared" si="1"/>
        <v>28443520.752546176</v>
      </c>
      <c r="AG6" s="13">
        <f t="shared" si="1"/>
        <v>28443520.752546176</v>
      </c>
      <c r="AH6" s="13">
        <f t="shared" si="1"/>
        <v>25599168.677291561</v>
      </c>
      <c r="AI6" s="13">
        <f t="shared" si="1"/>
        <v>25599168.677291561</v>
      </c>
      <c r="AJ6" s="13">
        <f t="shared" si="1"/>
        <v>25599168.677291561</v>
      </c>
    </row>
    <row r="7" spans="1:37" x14ac:dyDescent="0.25">
      <c r="A7" s="62"/>
      <c r="B7" s="12" t="s">
        <v>7</v>
      </c>
      <c r="C7" s="13">
        <v>9963</v>
      </c>
      <c r="D7" s="13">
        <v>183819</v>
      </c>
      <c r="E7" s="13">
        <v>41500</v>
      </c>
      <c r="F7" s="13">
        <v>41500</v>
      </c>
      <c r="G7" s="13">
        <v>41500</v>
      </c>
      <c r="H7" s="13">
        <v>41500</v>
      </c>
      <c r="I7" s="13">
        <v>41500</v>
      </c>
      <c r="J7" s="13">
        <v>41500</v>
      </c>
      <c r="K7" s="13">
        <v>41500</v>
      </c>
      <c r="L7" s="13">
        <v>41500</v>
      </c>
      <c r="M7" s="13">
        <v>41500</v>
      </c>
      <c r="N7" s="13">
        <v>41500</v>
      </c>
      <c r="O7" s="13">
        <v>41500</v>
      </c>
      <c r="P7" s="13">
        <v>41500</v>
      </c>
      <c r="Q7" s="13">
        <v>41500</v>
      </c>
      <c r="R7" s="13">
        <v>41500</v>
      </c>
      <c r="S7" s="13">
        <v>41500</v>
      </c>
      <c r="T7" s="13">
        <v>41500</v>
      </c>
      <c r="U7" s="13">
        <v>41500</v>
      </c>
      <c r="V7" s="13">
        <v>41500</v>
      </c>
      <c r="W7" s="13">
        <v>41500</v>
      </c>
      <c r="X7" s="13">
        <v>41500</v>
      </c>
      <c r="Y7" s="13">
        <v>41500</v>
      </c>
      <c r="Z7" s="13">
        <v>41500</v>
      </c>
      <c r="AA7" s="13">
        <v>41500</v>
      </c>
      <c r="AB7" s="13">
        <v>41500</v>
      </c>
      <c r="AC7" s="13">
        <v>41500</v>
      </c>
      <c r="AD7" s="13">
        <v>41500</v>
      </c>
      <c r="AE7" s="13">
        <v>41500</v>
      </c>
      <c r="AF7" s="13">
        <v>41500</v>
      </c>
      <c r="AG7" s="13">
        <v>41500</v>
      </c>
      <c r="AH7" s="13">
        <v>41500</v>
      </c>
      <c r="AI7" s="13">
        <v>41500</v>
      </c>
      <c r="AJ7" s="13">
        <v>41500</v>
      </c>
    </row>
    <row r="8" spans="1:37" x14ac:dyDescent="0.25">
      <c r="A8" s="62"/>
      <c r="B8" s="12" t="s">
        <v>30</v>
      </c>
      <c r="C8" s="13">
        <v>675611</v>
      </c>
      <c r="D8" s="13">
        <v>544075</v>
      </c>
      <c r="E8" s="13">
        <v>500000</v>
      </c>
      <c r="F8" s="13">
        <v>1000000</v>
      </c>
      <c r="G8" s="13">
        <v>1000000</v>
      </c>
      <c r="H8" s="13">
        <v>1000000</v>
      </c>
      <c r="I8" s="13">
        <v>1000000</v>
      </c>
      <c r="J8" s="13">
        <v>1000000</v>
      </c>
      <c r="K8" s="13">
        <v>1000000</v>
      </c>
      <c r="L8" s="13">
        <v>1000000</v>
      </c>
      <c r="M8" s="13">
        <v>1000000</v>
      </c>
      <c r="N8" s="13">
        <v>1000000</v>
      </c>
      <c r="O8" s="13">
        <v>1000000</v>
      </c>
      <c r="P8" s="13">
        <v>1000000</v>
      </c>
      <c r="Q8" s="13">
        <v>1000000</v>
      </c>
      <c r="R8" s="13">
        <v>1000000</v>
      </c>
      <c r="S8" s="13">
        <v>1000000</v>
      </c>
      <c r="T8" s="13">
        <v>1000000</v>
      </c>
      <c r="U8" s="13">
        <v>1000000</v>
      </c>
      <c r="V8" s="13">
        <v>1000000</v>
      </c>
      <c r="W8" s="13">
        <v>1000000</v>
      </c>
      <c r="X8" s="13">
        <v>1000000</v>
      </c>
      <c r="Y8" s="13">
        <v>1000000</v>
      </c>
      <c r="Z8" s="13">
        <v>1000000</v>
      </c>
      <c r="AA8" s="13">
        <v>1000000</v>
      </c>
      <c r="AB8" s="13">
        <v>1000000</v>
      </c>
      <c r="AC8" s="13">
        <v>1000000</v>
      </c>
      <c r="AD8" s="13">
        <v>1000000</v>
      </c>
      <c r="AE8" s="13">
        <v>1000000</v>
      </c>
      <c r="AF8" s="13">
        <v>1000000</v>
      </c>
      <c r="AG8" s="13">
        <v>1000000</v>
      </c>
      <c r="AH8" s="13">
        <v>1000000</v>
      </c>
      <c r="AI8" s="13">
        <v>1000000</v>
      </c>
      <c r="AJ8" s="13">
        <v>1000000</v>
      </c>
    </row>
    <row r="9" spans="1:37" x14ac:dyDescent="0.25">
      <c r="A9" s="62"/>
      <c r="B9" s="12" t="s">
        <v>8</v>
      </c>
      <c r="C9" s="13"/>
      <c r="D9" s="13">
        <v>0</v>
      </c>
      <c r="E9" s="13">
        <v>0</v>
      </c>
      <c r="F9" s="13">
        <f>F37</f>
        <v>0</v>
      </c>
      <c r="G9" s="13">
        <f t="shared" ref="G9:AJ9" si="2">G37</f>
        <v>80000000</v>
      </c>
      <c r="H9" s="13">
        <f t="shared" si="2"/>
        <v>0</v>
      </c>
      <c r="I9" s="13">
        <f t="shared" si="2"/>
        <v>0</v>
      </c>
      <c r="J9" s="13">
        <f t="shared" si="2"/>
        <v>0</v>
      </c>
      <c r="K9" s="13">
        <f t="shared" si="2"/>
        <v>0</v>
      </c>
      <c r="L9" s="13">
        <f t="shared" si="2"/>
        <v>0</v>
      </c>
      <c r="M9" s="13">
        <f t="shared" si="2"/>
        <v>0</v>
      </c>
      <c r="N9" s="13">
        <f t="shared" si="2"/>
        <v>0</v>
      </c>
      <c r="O9" s="13">
        <f t="shared" si="2"/>
        <v>0</v>
      </c>
      <c r="P9" s="13">
        <f t="shared" si="2"/>
        <v>0</v>
      </c>
      <c r="Q9" s="13">
        <f t="shared" si="2"/>
        <v>0</v>
      </c>
      <c r="R9" s="13">
        <f t="shared" si="2"/>
        <v>0</v>
      </c>
      <c r="S9" s="13">
        <f t="shared" si="2"/>
        <v>0</v>
      </c>
      <c r="T9" s="13">
        <f t="shared" si="2"/>
        <v>0</v>
      </c>
      <c r="U9" s="13">
        <f t="shared" si="2"/>
        <v>0</v>
      </c>
      <c r="V9" s="13">
        <f t="shared" si="2"/>
        <v>0</v>
      </c>
      <c r="W9" s="13">
        <f t="shared" si="2"/>
        <v>0</v>
      </c>
      <c r="X9" s="13">
        <f t="shared" si="2"/>
        <v>0</v>
      </c>
      <c r="Y9" s="13">
        <f t="shared" si="2"/>
        <v>0</v>
      </c>
      <c r="Z9" s="13">
        <f t="shared" si="2"/>
        <v>0</v>
      </c>
      <c r="AA9" s="13">
        <f t="shared" si="2"/>
        <v>0</v>
      </c>
      <c r="AB9" s="13">
        <f t="shared" si="2"/>
        <v>0</v>
      </c>
      <c r="AC9" s="13">
        <f t="shared" si="2"/>
        <v>0</v>
      </c>
      <c r="AD9" s="13">
        <f t="shared" si="2"/>
        <v>0</v>
      </c>
      <c r="AE9" s="13">
        <f t="shared" si="2"/>
        <v>0</v>
      </c>
      <c r="AF9" s="13">
        <f t="shared" si="2"/>
        <v>0</v>
      </c>
      <c r="AG9" s="13">
        <f t="shared" si="2"/>
        <v>0</v>
      </c>
      <c r="AH9" s="13">
        <f t="shared" si="2"/>
        <v>0</v>
      </c>
      <c r="AI9" s="13">
        <f t="shared" si="2"/>
        <v>0</v>
      </c>
      <c r="AJ9" s="13">
        <f t="shared" si="2"/>
        <v>0</v>
      </c>
      <c r="AK9" s="13"/>
    </row>
    <row r="10" spans="1:37" x14ac:dyDescent="0.25">
      <c r="B10" s="14" t="s">
        <v>9</v>
      </c>
      <c r="C10" s="15">
        <f>SUM(C6:C9)</f>
        <v>8732800</v>
      </c>
      <c r="D10" s="15">
        <f t="shared" ref="D10:AJ10" si="3">SUM(D6:D9)</f>
        <v>10196163</v>
      </c>
      <c r="E10" s="15">
        <f t="shared" si="3"/>
        <v>12229427</v>
      </c>
      <c r="F10" s="15">
        <f t="shared" si="3"/>
        <v>16275681</v>
      </c>
      <c r="G10" s="15">
        <f t="shared" si="3"/>
        <v>98560808.150000006</v>
      </c>
      <c r="H10" s="15">
        <f t="shared" si="3"/>
        <v>20312738.965</v>
      </c>
      <c r="I10" s="15">
        <f t="shared" si="3"/>
        <v>21276300.913249999</v>
      </c>
      <c r="J10" s="15">
        <f t="shared" si="3"/>
        <v>22288040.958912499</v>
      </c>
      <c r="K10" s="15">
        <f t="shared" si="3"/>
        <v>23350368.006858125</v>
      </c>
      <c r="L10" s="15">
        <f t="shared" si="3"/>
        <v>24131178.38709816</v>
      </c>
      <c r="M10" s="15">
        <f t="shared" si="3"/>
        <v>24939317.130646594</v>
      </c>
      <c r="N10" s="15">
        <f t="shared" si="3"/>
        <v>25775740.730219223</v>
      </c>
      <c r="O10" s="15">
        <f t="shared" si="3"/>
        <v>26641439.155776892</v>
      </c>
      <c r="P10" s="15">
        <f t="shared" si="3"/>
        <v>27537437.02622908</v>
      </c>
      <c r="Q10" s="15">
        <f t="shared" si="3"/>
        <v>28464794.822147094</v>
      </c>
      <c r="R10" s="15">
        <f t="shared" si="3"/>
        <v>29424610.140922241</v>
      </c>
      <c r="S10" s="15">
        <f t="shared" si="3"/>
        <v>29424610.140922241</v>
      </c>
      <c r="T10" s="15">
        <f t="shared" si="3"/>
        <v>29424610.140922241</v>
      </c>
      <c r="U10" s="15">
        <f t="shared" si="3"/>
        <v>29424610.140922241</v>
      </c>
      <c r="V10" s="15">
        <f t="shared" si="3"/>
        <v>29424610.140922241</v>
      </c>
      <c r="W10" s="15">
        <f t="shared" si="3"/>
        <v>29424610.140922241</v>
      </c>
      <c r="X10" s="15">
        <f t="shared" si="3"/>
        <v>29424610.140922241</v>
      </c>
      <c r="Y10" s="15">
        <f t="shared" si="3"/>
        <v>30559934.546559133</v>
      </c>
      <c r="Z10" s="15">
        <f t="shared" si="3"/>
        <v>31593079.755688701</v>
      </c>
      <c r="AA10" s="15">
        <f t="shared" si="3"/>
        <v>31593079.755688701</v>
      </c>
      <c r="AB10" s="15">
        <f t="shared" si="3"/>
        <v>31593079.755688701</v>
      </c>
      <c r="AC10" s="15">
        <f t="shared" si="3"/>
        <v>31593079.755688701</v>
      </c>
      <c r="AD10" s="15">
        <f t="shared" si="3"/>
        <v>30065500.767904263</v>
      </c>
      <c r="AE10" s="15">
        <f t="shared" si="3"/>
        <v>29485020.752546176</v>
      </c>
      <c r="AF10" s="15">
        <f t="shared" si="3"/>
        <v>29485020.752546176</v>
      </c>
      <c r="AG10" s="15">
        <f t="shared" si="3"/>
        <v>29485020.752546176</v>
      </c>
      <c r="AH10" s="15">
        <f t="shared" si="3"/>
        <v>26640668.677291561</v>
      </c>
      <c r="AI10" s="15">
        <f t="shared" si="3"/>
        <v>26640668.677291561</v>
      </c>
      <c r="AJ10" s="15">
        <f t="shared" si="3"/>
        <v>26640668.677291561</v>
      </c>
    </row>
    <row r="11" spans="1:37" x14ac:dyDescent="0.25">
      <c r="B11" s="1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7" ht="30" customHeight="1" x14ac:dyDescent="0.25">
      <c r="A12" s="62" t="s">
        <v>20</v>
      </c>
      <c r="B12" s="17" t="s">
        <v>10</v>
      </c>
      <c r="C12" s="13">
        <v>4060988</v>
      </c>
      <c r="D12" s="13">
        <v>4317777</v>
      </c>
      <c r="E12" s="13">
        <v>4559988</v>
      </c>
      <c r="F12" s="13">
        <f>E12+180052.93</f>
        <v>4740040.93</v>
      </c>
      <c r="G12" s="13">
        <f>F12+180052.93</f>
        <v>4920093.8599999994</v>
      </c>
      <c r="H12" s="13">
        <f t="shared" ref="H12:AJ12" si="4">G12*(1+$H$1)</f>
        <v>5102137.3328199992</v>
      </c>
      <c r="I12" s="13">
        <f t="shared" si="4"/>
        <v>5290916.4141343385</v>
      </c>
      <c r="J12" s="13">
        <f t="shared" si="4"/>
        <v>5486680.3214573087</v>
      </c>
      <c r="K12" s="13">
        <f t="shared" si="4"/>
        <v>5689687.4933512285</v>
      </c>
      <c r="L12" s="13">
        <f t="shared" si="4"/>
        <v>5900205.9306052234</v>
      </c>
      <c r="M12" s="13">
        <f t="shared" si="4"/>
        <v>6118513.5500376159</v>
      </c>
      <c r="N12" s="13">
        <f t="shared" si="4"/>
        <v>6344898.5513890069</v>
      </c>
      <c r="O12" s="13">
        <f t="shared" si="4"/>
        <v>6579659.7977903998</v>
      </c>
      <c r="P12" s="13">
        <f t="shared" si="4"/>
        <v>6823107.210308644</v>
      </c>
      <c r="Q12" s="13">
        <f t="shared" si="4"/>
        <v>7075562.1770900637</v>
      </c>
      <c r="R12" s="13">
        <f t="shared" si="4"/>
        <v>7337357.9776423955</v>
      </c>
      <c r="S12" s="13">
        <f t="shared" si="4"/>
        <v>7608840.2228151634</v>
      </c>
      <c r="T12" s="13">
        <f t="shared" si="4"/>
        <v>7890367.3110593241</v>
      </c>
      <c r="U12" s="13">
        <f t="shared" si="4"/>
        <v>8182310.901568518</v>
      </c>
      <c r="V12" s="13">
        <f t="shared" si="4"/>
        <v>8485056.4049265534</v>
      </c>
      <c r="W12" s="13">
        <f t="shared" si="4"/>
        <v>8799003.4919088352</v>
      </c>
      <c r="X12" s="13">
        <f t="shared" si="4"/>
        <v>9124566.6211094614</v>
      </c>
      <c r="Y12" s="13">
        <f t="shared" si="4"/>
        <v>9462175.5860905107</v>
      </c>
      <c r="Z12" s="13">
        <f t="shared" si="4"/>
        <v>9812276.0827758592</v>
      </c>
      <c r="AA12" s="13">
        <f t="shared" si="4"/>
        <v>10175330.297838565</v>
      </c>
      <c r="AB12" s="13">
        <f t="shared" si="4"/>
        <v>10551817.518858591</v>
      </c>
      <c r="AC12" s="13">
        <f t="shared" si="4"/>
        <v>10942234.767056359</v>
      </c>
      <c r="AD12" s="13">
        <f t="shared" si="4"/>
        <v>11347097.453437444</v>
      </c>
      <c r="AE12" s="13">
        <f t="shared" si="4"/>
        <v>11766940.059214629</v>
      </c>
      <c r="AF12" s="13">
        <f t="shared" si="4"/>
        <v>12202316.841405571</v>
      </c>
      <c r="AG12" s="13">
        <f t="shared" si="4"/>
        <v>12653802.564537575</v>
      </c>
      <c r="AH12" s="13">
        <f t="shared" si="4"/>
        <v>13121993.259425465</v>
      </c>
      <c r="AI12" s="13">
        <f t="shared" si="4"/>
        <v>13607507.010024207</v>
      </c>
      <c r="AJ12" s="13">
        <f t="shared" si="4"/>
        <v>14110984.769395102</v>
      </c>
    </row>
    <row r="13" spans="1:37" ht="15" customHeight="1" x14ac:dyDescent="0.25">
      <c r="A13" s="62"/>
      <c r="B13" s="7" t="s">
        <v>11</v>
      </c>
      <c r="C13" s="13">
        <v>661125</v>
      </c>
      <c r="D13" s="13">
        <v>657350</v>
      </c>
      <c r="E13" s="13">
        <v>659455</v>
      </c>
      <c r="F13" s="13">
        <f>F44+F46</f>
        <v>657650</v>
      </c>
      <c r="G13" s="13">
        <f t="shared" ref="G13:AJ13" si="5">G44+G46</f>
        <v>655900</v>
      </c>
      <c r="H13" s="13">
        <f t="shared" si="5"/>
        <v>5318400</v>
      </c>
      <c r="I13" s="13">
        <f t="shared" si="5"/>
        <v>5314900</v>
      </c>
      <c r="J13" s="13">
        <f t="shared" si="5"/>
        <v>5315650</v>
      </c>
      <c r="K13" s="13">
        <f t="shared" si="5"/>
        <v>5315400</v>
      </c>
      <c r="L13" s="13">
        <f t="shared" si="5"/>
        <v>5314775</v>
      </c>
      <c r="M13" s="13">
        <f t="shared" si="5"/>
        <v>5318900</v>
      </c>
      <c r="N13" s="13">
        <f t="shared" si="5"/>
        <v>5315400</v>
      </c>
      <c r="O13" s="13">
        <f t="shared" si="5"/>
        <v>5317000</v>
      </c>
      <c r="P13" s="13">
        <f t="shared" si="5"/>
        <v>5317800</v>
      </c>
      <c r="Q13" s="13">
        <f t="shared" si="5"/>
        <v>5317800</v>
      </c>
      <c r="R13" s="13">
        <f t="shared" si="5"/>
        <v>5317000</v>
      </c>
      <c r="S13" s="13">
        <f t="shared" si="5"/>
        <v>5315400</v>
      </c>
      <c r="T13" s="13">
        <f t="shared" si="5"/>
        <v>5318000</v>
      </c>
      <c r="U13" s="13">
        <f t="shared" si="5"/>
        <v>5319600</v>
      </c>
      <c r="V13" s="13">
        <f t="shared" si="5"/>
        <v>5315200</v>
      </c>
      <c r="W13" s="13">
        <f t="shared" si="5"/>
        <v>4660000</v>
      </c>
      <c r="X13" s="13">
        <f t="shared" si="5"/>
        <v>4660000</v>
      </c>
      <c r="Y13" s="13">
        <f t="shared" si="5"/>
        <v>4660000</v>
      </c>
      <c r="Z13" s="13">
        <f t="shared" si="5"/>
        <v>4660000</v>
      </c>
      <c r="AA13" s="13">
        <f t="shared" si="5"/>
        <v>4660000</v>
      </c>
      <c r="AB13" s="13">
        <f t="shared" si="5"/>
        <v>0</v>
      </c>
      <c r="AC13" s="13">
        <f t="shared" si="5"/>
        <v>0</v>
      </c>
      <c r="AD13" s="13">
        <f t="shared" si="5"/>
        <v>0</v>
      </c>
      <c r="AE13" s="13">
        <f t="shared" si="5"/>
        <v>0</v>
      </c>
      <c r="AF13" s="13">
        <f t="shared" si="5"/>
        <v>0</v>
      </c>
      <c r="AG13" s="13">
        <f t="shared" si="5"/>
        <v>0</v>
      </c>
      <c r="AH13" s="13">
        <f t="shared" si="5"/>
        <v>0</v>
      </c>
      <c r="AI13" s="13">
        <f t="shared" si="5"/>
        <v>0</v>
      </c>
      <c r="AJ13" s="13">
        <f t="shared" si="5"/>
        <v>0</v>
      </c>
    </row>
    <row r="14" spans="1:37" ht="15" customHeight="1" x14ac:dyDescent="0.25">
      <c r="A14" s="62"/>
      <c r="B14" s="10" t="s">
        <v>31</v>
      </c>
      <c r="C14" s="13">
        <v>5284334</v>
      </c>
      <c r="D14" s="13">
        <v>2952125</v>
      </c>
      <c r="E14" s="13">
        <v>16734930</v>
      </c>
      <c r="F14" s="13">
        <f>SUM(F25:F28)</f>
        <v>4155000</v>
      </c>
      <c r="G14" s="13">
        <f>SUM(G25:G28)</f>
        <v>85105000</v>
      </c>
      <c r="H14" s="13">
        <f t="shared" ref="H14:AJ14" si="6">SUM(H25:H28)</f>
        <v>2455000</v>
      </c>
      <c r="I14" s="13">
        <f t="shared" si="6"/>
        <v>3815000</v>
      </c>
      <c r="J14" s="13">
        <f t="shared" si="6"/>
        <v>4000000</v>
      </c>
      <c r="K14" s="13">
        <f t="shared" si="6"/>
        <v>4000000</v>
      </c>
      <c r="L14" s="13">
        <f t="shared" si="6"/>
        <v>1000000</v>
      </c>
      <c r="M14" s="13">
        <f t="shared" si="6"/>
        <v>6000000</v>
      </c>
      <c r="N14" s="13">
        <f t="shared" si="6"/>
        <v>16000000</v>
      </c>
      <c r="O14" s="13">
        <f t="shared" si="6"/>
        <v>16000000</v>
      </c>
      <c r="P14" s="13">
        <f t="shared" si="6"/>
        <v>16000000</v>
      </c>
      <c r="Q14" s="13">
        <f t="shared" si="6"/>
        <v>16000000</v>
      </c>
      <c r="R14" s="13">
        <f t="shared" si="6"/>
        <v>16000000</v>
      </c>
      <c r="S14" s="13">
        <f t="shared" si="6"/>
        <v>16000000</v>
      </c>
      <c r="T14" s="13">
        <f t="shared" si="6"/>
        <v>16000000</v>
      </c>
      <c r="U14" s="13">
        <f t="shared" si="6"/>
        <v>16000000</v>
      </c>
      <c r="V14" s="13">
        <f t="shared" si="6"/>
        <v>16000000</v>
      </c>
      <c r="W14" s="13">
        <f t="shared" si="6"/>
        <v>16000000</v>
      </c>
      <c r="X14" s="13">
        <f t="shared" si="6"/>
        <v>16000000</v>
      </c>
      <c r="Y14" s="13">
        <f t="shared" si="6"/>
        <v>16000000</v>
      </c>
      <c r="Z14" s="13">
        <f t="shared" si="6"/>
        <v>16000000</v>
      </c>
      <c r="AA14" s="13">
        <f t="shared" si="6"/>
        <v>16000000</v>
      </c>
      <c r="AB14" s="13">
        <f t="shared" si="6"/>
        <v>16000000</v>
      </c>
      <c r="AC14" s="13">
        <f t="shared" si="6"/>
        <v>16000000</v>
      </c>
      <c r="AD14" s="13">
        <f t="shared" si="6"/>
        <v>16000000</v>
      </c>
      <c r="AE14" s="13">
        <f t="shared" si="6"/>
        <v>16000000</v>
      </c>
      <c r="AF14" s="13">
        <f t="shared" si="6"/>
        <v>6900000</v>
      </c>
      <c r="AG14" s="13">
        <f t="shared" si="6"/>
        <v>6900000</v>
      </c>
      <c r="AH14" s="13">
        <f t="shared" si="6"/>
        <v>6900000</v>
      </c>
      <c r="AI14" s="13">
        <f t="shared" si="6"/>
        <v>6900000</v>
      </c>
      <c r="AJ14" s="13">
        <f t="shared" si="6"/>
        <v>6900000</v>
      </c>
    </row>
    <row r="15" spans="1:37" x14ac:dyDescent="0.25">
      <c r="A15" s="62" t="s">
        <v>32</v>
      </c>
      <c r="B15" s="12" t="s">
        <v>12</v>
      </c>
      <c r="C15" s="13">
        <v>882992</v>
      </c>
      <c r="D15" s="13">
        <v>1035652</v>
      </c>
      <c r="E15" s="13">
        <f>E6*$D$1</f>
        <v>1285671.97</v>
      </c>
      <c r="F15" s="13">
        <f>F6*$D$1</f>
        <v>1675759.91</v>
      </c>
      <c r="G15" s="13">
        <f>G6*$D$1</f>
        <v>1927123.8964999998</v>
      </c>
      <c r="H15" s="13">
        <f>H6*$D$1</f>
        <v>2119836.2861500001</v>
      </c>
      <c r="I15" s="13">
        <f t="shared" ref="I15:AJ15" si="7">I6*$D$1</f>
        <v>2225828.1004574997</v>
      </c>
      <c r="J15" s="13">
        <f t="shared" si="7"/>
        <v>2337119.5054803751</v>
      </c>
      <c r="K15" s="13">
        <f t="shared" si="7"/>
        <v>2453975.4807543936</v>
      </c>
      <c r="L15" s="13">
        <f t="shared" si="7"/>
        <v>2539864.6225807974</v>
      </c>
      <c r="M15" s="13">
        <f t="shared" si="7"/>
        <v>2628759.8843711251</v>
      </c>
      <c r="N15" s="13">
        <f t="shared" si="7"/>
        <v>2720766.4803241147</v>
      </c>
      <c r="O15" s="13">
        <f t="shared" si="7"/>
        <v>2815993.3071354581</v>
      </c>
      <c r="P15" s="13">
        <f t="shared" si="7"/>
        <v>2914553.072885199</v>
      </c>
      <c r="Q15" s="13">
        <f t="shared" si="7"/>
        <v>3016562.4304361804</v>
      </c>
      <c r="R15" s="13">
        <f t="shared" si="7"/>
        <v>3122142.1155014466</v>
      </c>
      <c r="S15" s="13">
        <f t="shared" si="7"/>
        <v>3122142.1155014466</v>
      </c>
      <c r="T15" s="13">
        <f t="shared" si="7"/>
        <v>3122142.1155014466</v>
      </c>
      <c r="U15" s="13">
        <f t="shared" si="7"/>
        <v>3122142.1155014466</v>
      </c>
      <c r="V15" s="13">
        <f t="shared" si="7"/>
        <v>3122142.1155014466</v>
      </c>
      <c r="W15" s="13">
        <f t="shared" si="7"/>
        <v>3122142.1155014466</v>
      </c>
      <c r="X15" s="13">
        <f t="shared" si="7"/>
        <v>3122142.1155014466</v>
      </c>
      <c r="Y15" s="13">
        <f t="shared" si="7"/>
        <v>3247027.8001215048</v>
      </c>
      <c r="Z15" s="13">
        <f t="shared" si="7"/>
        <v>3360673.773125757</v>
      </c>
      <c r="AA15" s="13">
        <f t="shared" si="7"/>
        <v>3360673.773125757</v>
      </c>
      <c r="AB15" s="13">
        <f t="shared" si="7"/>
        <v>3360673.773125757</v>
      </c>
      <c r="AC15" s="13">
        <f t="shared" si="7"/>
        <v>3360673.773125757</v>
      </c>
      <c r="AD15" s="13">
        <f t="shared" si="7"/>
        <v>3192640.0844694688</v>
      </c>
      <c r="AE15" s="13">
        <f t="shared" si="7"/>
        <v>3128787.2827800796</v>
      </c>
      <c r="AF15" s="13">
        <f t="shared" si="7"/>
        <v>3128787.2827800796</v>
      </c>
      <c r="AG15" s="13">
        <f t="shared" si="7"/>
        <v>3128787.2827800796</v>
      </c>
      <c r="AH15" s="13">
        <f t="shared" si="7"/>
        <v>2815908.5545020718</v>
      </c>
      <c r="AI15" s="13">
        <f t="shared" si="7"/>
        <v>2815908.5545020718</v>
      </c>
      <c r="AJ15" s="13">
        <f t="shared" si="7"/>
        <v>2815908.5545020718</v>
      </c>
    </row>
    <row r="16" spans="1:37" x14ac:dyDescent="0.25">
      <c r="A16" s="62"/>
      <c r="B16" s="12" t="s">
        <v>13</v>
      </c>
      <c r="C16" s="13">
        <v>94500</v>
      </c>
      <c r="D16" s="13">
        <v>94500</v>
      </c>
      <c r="E16" s="13">
        <v>94500</v>
      </c>
      <c r="F16" s="13">
        <v>94500</v>
      </c>
      <c r="G16" s="13">
        <v>94500</v>
      </c>
      <c r="H16" s="13">
        <v>94500</v>
      </c>
      <c r="I16" s="13">
        <v>94500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</row>
    <row r="17" spans="1:36" x14ac:dyDescent="0.25">
      <c r="A17" s="62"/>
      <c r="B17" s="12" t="s">
        <v>14</v>
      </c>
      <c r="C17" s="13">
        <v>160000</v>
      </c>
      <c r="D17" s="13">
        <v>160000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</row>
    <row r="18" spans="1:36" x14ac:dyDescent="0.25">
      <c r="A18" s="62"/>
      <c r="B18" s="12" t="s">
        <v>15</v>
      </c>
      <c r="C18" s="13">
        <v>583820</v>
      </c>
      <c r="D18" s="13">
        <v>583820</v>
      </c>
      <c r="E18" s="13">
        <v>583820</v>
      </c>
      <c r="F18" s="13">
        <v>583820</v>
      </c>
      <c r="G18" s="13">
        <v>583820</v>
      </c>
      <c r="H18" s="13">
        <v>583820</v>
      </c>
      <c r="I18" s="13">
        <v>583820</v>
      </c>
      <c r="J18" s="13">
        <v>583820</v>
      </c>
      <c r="K18" s="13">
        <v>583820</v>
      </c>
      <c r="L18" s="13">
        <v>583820</v>
      </c>
      <c r="M18" s="13">
        <v>583820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</row>
    <row r="19" spans="1:36" hidden="1" x14ac:dyDescent="0.25">
      <c r="B19" s="12" t="s">
        <v>16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</row>
    <row r="20" spans="1:36" x14ac:dyDescent="0.25">
      <c r="B20" s="14" t="s">
        <v>17</v>
      </c>
      <c r="C20" s="20">
        <f>SUM(C12:C18)</f>
        <v>11727759</v>
      </c>
      <c r="D20" s="20">
        <f t="shared" ref="D20:AJ20" si="8">SUM(D12:D18)</f>
        <v>9801224</v>
      </c>
      <c r="E20" s="20">
        <f t="shared" si="8"/>
        <v>23918364.969999999</v>
      </c>
      <c r="F20" s="20">
        <f t="shared" si="8"/>
        <v>11906770.84</v>
      </c>
      <c r="G20" s="20">
        <f t="shared" si="8"/>
        <v>93286437.756500006</v>
      </c>
      <c r="H20" s="20">
        <f t="shared" si="8"/>
        <v>15673693.618969999</v>
      </c>
      <c r="I20" s="20">
        <f t="shared" si="8"/>
        <v>17324964.514591839</v>
      </c>
      <c r="J20" s="20">
        <f t="shared" si="8"/>
        <v>17723269.826937683</v>
      </c>
      <c r="K20" s="20">
        <f t="shared" si="8"/>
        <v>18042882.974105623</v>
      </c>
      <c r="L20" s="20">
        <f t="shared" si="8"/>
        <v>15338665.553186022</v>
      </c>
      <c r="M20" s="20">
        <f t="shared" si="8"/>
        <v>20649993.434408739</v>
      </c>
      <c r="N20" s="20">
        <f t="shared" si="8"/>
        <v>30381065.031713124</v>
      </c>
      <c r="O20" s="20">
        <f t="shared" si="8"/>
        <v>30712653.10492586</v>
      </c>
      <c r="P20" s="20">
        <f t="shared" si="8"/>
        <v>31055460.283193845</v>
      </c>
      <c r="Q20" s="20">
        <f t="shared" si="8"/>
        <v>31409924.607526243</v>
      </c>
      <c r="R20" s="20">
        <f t="shared" si="8"/>
        <v>31776500.093143843</v>
      </c>
      <c r="S20" s="20">
        <f t="shared" si="8"/>
        <v>32046382.338316612</v>
      </c>
      <c r="T20" s="20">
        <f t="shared" si="8"/>
        <v>32330509.426560774</v>
      </c>
      <c r="U20" s="20">
        <f t="shared" si="8"/>
        <v>32624053.017069966</v>
      </c>
      <c r="V20" s="20">
        <f t="shared" si="8"/>
        <v>32922398.520428002</v>
      </c>
      <c r="W20" s="20">
        <f t="shared" si="8"/>
        <v>32581145.607410282</v>
      </c>
      <c r="X20" s="20">
        <f t="shared" si="8"/>
        <v>32906708.736610912</v>
      </c>
      <c r="Y20" s="20">
        <f t="shared" si="8"/>
        <v>33369203.386212017</v>
      </c>
      <c r="Z20" s="20">
        <f t="shared" si="8"/>
        <v>33832949.855901621</v>
      </c>
      <c r="AA20" s="20">
        <f t="shared" si="8"/>
        <v>34196004.070964321</v>
      </c>
      <c r="AB20" s="20">
        <f t="shared" si="8"/>
        <v>29912491.291984346</v>
      </c>
      <c r="AC20" s="20">
        <f t="shared" si="8"/>
        <v>30302908.540182117</v>
      </c>
      <c r="AD20" s="20">
        <f t="shared" si="8"/>
        <v>30539737.537906911</v>
      </c>
      <c r="AE20" s="20">
        <f t="shared" si="8"/>
        <v>30895727.34199471</v>
      </c>
      <c r="AF20" s="20">
        <f t="shared" si="8"/>
        <v>22231104.124185652</v>
      </c>
      <c r="AG20" s="20">
        <f t="shared" si="8"/>
        <v>22682589.847317658</v>
      </c>
      <c r="AH20" s="20">
        <f t="shared" si="8"/>
        <v>22837901.813927539</v>
      </c>
      <c r="AI20" s="20">
        <f t="shared" si="8"/>
        <v>23323415.564526275</v>
      </c>
      <c r="AJ20" s="20">
        <f t="shared" si="8"/>
        <v>23826893.323897175</v>
      </c>
    </row>
    <row r="21" spans="1:36" x14ac:dyDescent="0.25">
      <c r="B21" s="14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ht="15.75" thickBot="1" x14ac:dyDescent="0.3">
      <c r="B22" s="10" t="s">
        <v>18</v>
      </c>
      <c r="C22" s="21">
        <f>C5+C10-C20</f>
        <v>13874779.710000001</v>
      </c>
      <c r="D22" s="21">
        <f t="shared" ref="D22:AJ22" si="9">D5+D10-D20</f>
        <v>14269718.710000001</v>
      </c>
      <c r="E22" s="21">
        <f t="shared" si="9"/>
        <v>2580780.7400000021</v>
      </c>
      <c r="F22" s="21">
        <f t="shared" si="9"/>
        <v>6949690.9000000022</v>
      </c>
      <c r="G22" s="21">
        <f t="shared" si="9"/>
        <v>12224061.293500006</v>
      </c>
      <c r="H22" s="21">
        <f t="shared" si="9"/>
        <v>16863106.639530007</v>
      </c>
      <c r="I22" s="21">
        <f t="shared" si="9"/>
        <v>20814443.038188163</v>
      </c>
      <c r="J22" s="21">
        <f t="shared" si="9"/>
        <v>25379214.170162983</v>
      </c>
      <c r="K22" s="21">
        <f t="shared" si="9"/>
        <v>30686699.202915486</v>
      </c>
      <c r="L22" s="21">
        <f t="shared" si="9"/>
        <v>39479212.036827624</v>
      </c>
      <c r="M22" s="21">
        <f t="shared" si="9"/>
        <v>43768535.733065479</v>
      </c>
      <c r="N22" s="21">
        <f t="shared" si="9"/>
        <v>39163211.431571573</v>
      </c>
      <c r="O22" s="21">
        <f t="shared" si="9"/>
        <v>35091997.482422605</v>
      </c>
      <c r="P22" s="21">
        <f t="shared" si="9"/>
        <v>31573974.225457843</v>
      </c>
      <c r="Q22" s="21">
        <f t="shared" si="9"/>
        <v>28628844.440078691</v>
      </c>
      <c r="R22" s="21">
        <f t="shared" si="9"/>
        <v>26276954.487857088</v>
      </c>
      <c r="S22" s="21">
        <f t="shared" si="9"/>
        <v>23655182.290462717</v>
      </c>
      <c r="T22" s="21">
        <f t="shared" si="9"/>
        <v>20749283.004824184</v>
      </c>
      <c r="U22" s="21">
        <f t="shared" si="9"/>
        <v>17549840.128676459</v>
      </c>
      <c r="V22" s="21">
        <f t="shared" si="9"/>
        <v>14052051.749170698</v>
      </c>
      <c r="W22" s="21">
        <f t="shared" si="9"/>
        <v>10895516.282682657</v>
      </c>
      <c r="X22" s="21">
        <f t="shared" si="9"/>
        <v>7413417.6869939864</v>
      </c>
      <c r="Y22" s="21">
        <f t="shared" si="9"/>
        <v>4604148.8473411016</v>
      </c>
      <c r="Z22" s="21">
        <f t="shared" si="9"/>
        <v>2364278.7471281812</v>
      </c>
      <c r="AA22" s="21">
        <f t="shared" si="9"/>
        <v>-238645.56814743578</v>
      </c>
      <c r="AB22" s="21">
        <f t="shared" si="9"/>
        <v>1441942.8955569193</v>
      </c>
      <c r="AC22" s="21">
        <f t="shared" si="9"/>
        <v>2732114.1110635027</v>
      </c>
      <c r="AD22" s="21">
        <f t="shared" si="9"/>
        <v>2257877.3410608545</v>
      </c>
      <c r="AE22" s="21">
        <f t="shared" si="9"/>
        <v>847170.75161232054</v>
      </c>
      <c r="AF22" s="21">
        <f t="shared" si="9"/>
        <v>8101087.3799728453</v>
      </c>
      <c r="AG22" s="21">
        <f t="shared" si="9"/>
        <v>14903518.285201363</v>
      </c>
      <c r="AH22" s="21">
        <f t="shared" si="9"/>
        <v>18706285.148565389</v>
      </c>
      <c r="AI22" s="21">
        <f t="shared" si="9"/>
        <v>22023538.261330679</v>
      </c>
      <c r="AJ22" s="21">
        <f t="shared" si="9"/>
        <v>24837313.614725061</v>
      </c>
    </row>
    <row r="23" spans="1:36" ht="15.75" thickTop="1" x14ac:dyDescent="0.25">
      <c r="B23" s="2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x14ac:dyDescent="0.25">
      <c r="B24" s="10" t="s">
        <v>33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x14ac:dyDescent="0.25">
      <c r="B25" t="s">
        <v>34</v>
      </c>
      <c r="C25" s="19"/>
      <c r="D25" s="19"/>
      <c r="E25" s="13">
        <v>0</v>
      </c>
      <c r="F25" s="13">
        <v>0</v>
      </c>
      <c r="G25" s="13">
        <v>60000000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10000000</v>
      </c>
      <c r="O25" s="13">
        <v>10000000</v>
      </c>
      <c r="P25" s="13">
        <v>10000000</v>
      </c>
      <c r="Q25" s="13">
        <v>10000000</v>
      </c>
      <c r="R25" s="13">
        <v>10000000</v>
      </c>
      <c r="S25" s="13">
        <v>10000000</v>
      </c>
      <c r="T25" s="13">
        <v>10000000</v>
      </c>
      <c r="U25" s="13">
        <v>10000000</v>
      </c>
      <c r="V25" s="13">
        <v>10000000</v>
      </c>
      <c r="W25" s="13">
        <v>10000000</v>
      </c>
      <c r="X25" s="13">
        <v>10000000</v>
      </c>
      <c r="Y25" s="13">
        <v>10000000</v>
      </c>
      <c r="Z25" s="13">
        <v>10000000</v>
      </c>
      <c r="AA25" s="13">
        <v>10000000</v>
      </c>
      <c r="AB25" s="13">
        <v>10000000</v>
      </c>
      <c r="AC25" s="13">
        <v>10000000</v>
      </c>
      <c r="AD25" s="13">
        <v>10000000</v>
      </c>
      <c r="AE25" s="13">
        <v>10000000</v>
      </c>
      <c r="AF25" s="13">
        <v>900000</v>
      </c>
      <c r="AG25" s="13">
        <v>900000</v>
      </c>
      <c r="AH25" s="13">
        <v>900000</v>
      </c>
      <c r="AI25" s="13">
        <v>900000</v>
      </c>
      <c r="AJ25" s="13">
        <v>900000</v>
      </c>
    </row>
    <row r="26" spans="1:36" x14ac:dyDescent="0.25">
      <c r="B26" t="s">
        <v>35</v>
      </c>
      <c r="C26" s="23"/>
      <c r="D26" s="23"/>
      <c r="E26" s="13">
        <v>0</v>
      </c>
      <c r="F26" s="13">
        <v>0</v>
      </c>
      <c r="G26" s="13">
        <v>1000000</v>
      </c>
      <c r="H26" s="13">
        <v>1000000</v>
      </c>
      <c r="I26" s="13">
        <v>1000000</v>
      </c>
      <c r="J26" s="13">
        <v>1000000</v>
      </c>
      <c r="K26" s="13">
        <v>1000000</v>
      </c>
      <c r="L26" s="13">
        <v>1000000</v>
      </c>
      <c r="M26" s="13">
        <v>1000000</v>
      </c>
      <c r="N26" s="13">
        <v>1000000</v>
      </c>
      <c r="O26" s="13">
        <v>1000000</v>
      </c>
      <c r="P26" s="13">
        <v>1000000</v>
      </c>
      <c r="Q26" s="13">
        <v>1000000</v>
      </c>
      <c r="R26" s="13">
        <v>1000000</v>
      </c>
      <c r="S26" s="13">
        <v>1000000</v>
      </c>
      <c r="T26" s="13">
        <v>1000000</v>
      </c>
      <c r="U26" s="13">
        <v>1000000</v>
      </c>
      <c r="V26" s="13">
        <v>1000000</v>
      </c>
      <c r="W26" s="13">
        <v>1000000</v>
      </c>
      <c r="X26" s="13">
        <v>1000000</v>
      </c>
      <c r="Y26" s="13">
        <v>1000000</v>
      </c>
      <c r="Z26" s="13">
        <v>1000000</v>
      </c>
      <c r="AA26" s="13">
        <v>1000000</v>
      </c>
      <c r="AB26" s="13">
        <v>1000000</v>
      </c>
      <c r="AC26" s="13">
        <v>1000000</v>
      </c>
      <c r="AD26" s="13">
        <v>1000000</v>
      </c>
      <c r="AE26" s="13">
        <v>1000000</v>
      </c>
      <c r="AF26" s="13">
        <v>1000000</v>
      </c>
      <c r="AG26" s="13">
        <v>1000000</v>
      </c>
      <c r="AH26" s="13">
        <v>1000000</v>
      </c>
      <c r="AI26" s="13">
        <v>1000000</v>
      </c>
      <c r="AJ26" s="13">
        <v>1000000</v>
      </c>
    </row>
    <row r="27" spans="1:36" x14ac:dyDescent="0.25">
      <c r="B27" t="s">
        <v>36</v>
      </c>
      <c r="C27" s="19"/>
      <c r="D27" s="19"/>
      <c r="E27" s="13">
        <v>0</v>
      </c>
      <c r="F27" s="13">
        <v>0</v>
      </c>
      <c r="G27" s="13">
        <v>20000000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</row>
    <row r="28" spans="1:36" x14ac:dyDescent="0.25">
      <c r="B28" t="s">
        <v>21</v>
      </c>
      <c r="E28" s="13">
        <v>0</v>
      </c>
      <c r="F28" s="13">
        <v>4155000</v>
      </c>
      <c r="G28" s="13">
        <v>4105000</v>
      </c>
      <c r="H28" s="13">
        <v>1455000</v>
      </c>
      <c r="I28" s="13">
        <v>2815000</v>
      </c>
      <c r="J28" s="13">
        <v>3000000</v>
      </c>
      <c r="K28" s="13">
        <v>3000000</v>
      </c>
      <c r="L28" s="13">
        <v>0</v>
      </c>
      <c r="M28" s="13">
        <v>5000000</v>
      </c>
      <c r="N28" s="13">
        <v>5000000</v>
      </c>
      <c r="O28" s="13">
        <v>5000000</v>
      </c>
      <c r="P28" s="13">
        <v>5000000</v>
      </c>
      <c r="Q28" s="13">
        <v>5000000</v>
      </c>
      <c r="R28" s="13">
        <v>5000000</v>
      </c>
      <c r="S28" s="13">
        <v>5000000</v>
      </c>
      <c r="T28" s="13">
        <v>5000000</v>
      </c>
      <c r="U28" s="13">
        <v>5000000</v>
      </c>
      <c r="V28" s="13">
        <v>5000000</v>
      </c>
      <c r="W28" s="13">
        <v>5000000</v>
      </c>
      <c r="X28" s="13">
        <v>5000000</v>
      </c>
      <c r="Y28" s="13">
        <v>5000000</v>
      </c>
      <c r="Z28" s="13">
        <v>5000000</v>
      </c>
      <c r="AA28" s="13">
        <v>5000000</v>
      </c>
      <c r="AB28" s="13">
        <v>5000000</v>
      </c>
      <c r="AC28" s="13">
        <v>5000000</v>
      </c>
      <c r="AD28" s="13">
        <v>5000000</v>
      </c>
      <c r="AE28" s="13">
        <v>5000000</v>
      </c>
      <c r="AF28" s="13">
        <v>5000000</v>
      </c>
      <c r="AG28" s="13">
        <v>5000000</v>
      </c>
      <c r="AH28" s="13">
        <v>5000000</v>
      </c>
      <c r="AI28" s="13">
        <v>5000000</v>
      </c>
      <c r="AJ28" s="13">
        <v>5000000</v>
      </c>
    </row>
    <row r="30" spans="1:36" x14ac:dyDescent="0.25">
      <c r="A30">
        <v>20</v>
      </c>
      <c r="B30" t="s">
        <v>22</v>
      </c>
      <c r="C30" s="27"/>
    </row>
    <row r="31" spans="1:36" x14ac:dyDescent="0.25">
      <c r="A31">
        <v>1165000</v>
      </c>
      <c r="B31" t="s">
        <v>37</v>
      </c>
      <c r="C31" s="18"/>
      <c r="G31" t="s">
        <v>90</v>
      </c>
    </row>
    <row r="32" spans="1:36" x14ac:dyDescent="0.25">
      <c r="B32" t="s">
        <v>23</v>
      </c>
      <c r="E32" s="25">
        <v>2018</v>
      </c>
      <c r="F32" s="25">
        <v>2019</v>
      </c>
      <c r="G32" s="25">
        <v>2020</v>
      </c>
      <c r="H32" s="25">
        <v>2021</v>
      </c>
      <c r="I32" s="25">
        <v>2022</v>
      </c>
      <c r="J32" s="25">
        <v>2023</v>
      </c>
      <c r="K32" s="25">
        <v>2024</v>
      </c>
      <c r="L32" s="25">
        <v>2025</v>
      </c>
      <c r="M32" s="25">
        <v>2026</v>
      </c>
      <c r="N32" s="25">
        <v>2027</v>
      </c>
      <c r="O32" s="25">
        <v>2028</v>
      </c>
      <c r="P32" s="25">
        <v>2029</v>
      </c>
      <c r="Q32" s="25">
        <v>2030</v>
      </c>
      <c r="R32" s="25">
        <v>2031</v>
      </c>
      <c r="S32" s="25">
        <v>2032</v>
      </c>
      <c r="T32" s="25">
        <v>2033</v>
      </c>
      <c r="U32" s="25">
        <v>2034</v>
      </c>
      <c r="V32" s="25">
        <v>2035</v>
      </c>
      <c r="W32" s="25">
        <v>2036</v>
      </c>
      <c r="X32" s="25">
        <v>2037</v>
      </c>
      <c r="Y32" s="25">
        <v>2038</v>
      </c>
      <c r="Z32" s="25">
        <v>2039</v>
      </c>
      <c r="AA32" s="25">
        <v>2040</v>
      </c>
      <c r="AB32" s="25">
        <v>2041</v>
      </c>
      <c r="AC32" s="25">
        <v>2042</v>
      </c>
      <c r="AD32" s="25">
        <v>2043</v>
      </c>
      <c r="AE32" s="25">
        <v>2044</v>
      </c>
      <c r="AF32" s="25">
        <v>2045</v>
      </c>
      <c r="AG32" s="25">
        <v>2046</v>
      </c>
      <c r="AH32" s="25">
        <v>2047</v>
      </c>
      <c r="AI32" s="25">
        <v>2048</v>
      </c>
      <c r="AJ32" s="25">
        <v>2049</v>
      </c>
    </row>
    <row r="33" spans="2:36" x14ac:dyDescent="0.25">
      <c r="B33" s="28" t="s">
        <v>24</v>
      </c>
      <c r="E33" s="29"/>
      <c r="F33" s="29"/>
      <c r="G33" s="29">
        <v>80000000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30"/>
    </row>
    <row r="34" spans="2:36" x14ac:dyDescent="0.25">
      <c r="B34" s="28" t="s">
        <v>25</v>
      </c>
      <c r="E34" s="29"/>
      <c r="F34" s="29"/>
      <c r="G34" s="29"/>
      <c r="H34" s="29"/>
      <c r="I34" s="29"/>
      <c r="J34" s="29"/>
      <c r="K34" s="29"/>
      <c r="L34" s="29">
        <v>0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30"/>
    </row>
    <row r="35" spans="2:36" x14ac:dyDescent="0.25">
      <c r="B35" s="28" t="s">
        <v>26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30"/>
    </row>
    <row r="36" spans="2:36" ht="15.75" thickBot="1" x14ac:dyDescent="0.3">
      <c r="B36" s="28" t="s">
        <v>27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31"/>
    </row>
    <row r="37" spans="2:36" ht="15.75" thickBot="1" x14ac:dyDescent="0.3">
      <c r="E37" s="32">
        <f t="shared" ref="E37:AJ37" si="10">SUM(E33:E36)</f>
        <v>0</v>
      </c>
      <c r="F37" s="32">
        <f t="shared" si="10"/>
        <v>0</v>
      </c>
      <c r="G37" s="32">
        <f t="shared" si="10"/>
        <v>80000000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10"/>
        <v>0</v>
      </c>
      <c r="O37" s="32">
        <f t="shared" si="10"/>
        <v>0</v>
      </c>
      <c r="P37" s="32">
        <f t="shared" si="10"/>
        <v>0</v>
      </c>
      <c r="Q37" s="32">
        <f t="shared" si="10"/>
        <v>0</v>
      </c>
      <c r="R37" s="32">
        <f t="shared" si="10"/>
        <v>0</v>
      </c>
      <c r="S37" s="32">
        <f t="shared" si="10"/>
        <v>0</v>
      </c>
      <c r="T37" s="32">
        <f t="shared" si="10"/>
        <v>0</v>
      </c>
      <c r="U37" s="32">
        <f t="shared" si="10"/>
        <v>0</v>
      </c>
      <c r="V37" s="32">
        <f t="shared" si="10"/>
        <v>0</v>
      </c>
      <c r="W37" s="32">
        <f t="shared" si="10"/>
        <v>0</v>
      </c>
      <c r="X37" s="32">
        <f t="shared" si="10"/>
        <v>0</v>
      </c>
      <c r="Y37" s="32">
        <f t="shared" si="10"/>
        <v>0</v>
      </c>
      <c r="Z37" s="32">
        <f t="shared" si="10"/>
        <v>0</v>
      </c>
      <c r="AA37" s="32">
        <f t="shared" si="10"/>
        <v>0</v>
      </c>
      <c r="AB37" s="32">
        <f t="shared" si="10"/>
        <v>0</v>
      </c>
      <c r="AC37" s="32">
        <f t="shared" si="10"/>
        <v>0</v>
      </c>
      <c r="AD37" s="32">
        <f t="shared" si="10"/>
        <v>0</v>
      </c>
      <c r="AE37" s="32">
        <f t="shared" si="10"/>
        <v>0</v>
      </c>
      <c r="AF37" s="32">
        <f t="shared" si="10"/>
        <v>0</v>
      </c>
      <c r="AG37" s="32">
        <f t="shared" si="10"/>
        <v>0</v>
      </c>
      <c r="AH37" s="32">
        <f t="shared" si="10"/>
        <v>0</v>
      </c>
      <c r="AI37" s="32">
        <f t="shared" si="10"/>
        <v>0</v>
      </c>
      <c r="AJ37" s="32">
        <f t="shared" si="10"/>
        <v>0</v>
      </c>
    </row>
    <row r="39" spans="2:36" x14ac:dyDescent="0.25">
      <c r="B39" s="24" t="s">
        <v>28</v>
      </c>
    </row>
    <row r="40" spans="2:36" x14ac:dyDescent="0.25">
      <c r="B40" s="28" t="s">
        <v>24</v>
      </c>
      <c r="E40" s="29"/>
      <c r="F40" s="29">
        <f>(E33/1000000*$A$31)/$A$30</f>
        <v>0</v>
      </c>
      <c r="G40" s="29">
        <f t="shared" ref="G40:V43" si="11">F40+(F33/1000000*$A$31)/$A$30</f>
        <v>0</v>
      </c>
      <c r="H40" s="29">
        <f t="shared" si="11"/>
        <v>4660000</v>
      </c>
      <c r="I40" s="29">
        <f t="shared" si="11"/>
        <v>4660000</v>
      </c>
      <c r="J40" s="29">
        <f t="shared" si="11"/>
        <v>4660000</v>
      </c>
      <c r="K40" s="29">
        <f t="shared" si="11"/>
        <v>4660000</v>
      </c>
      <c r="L40" s="29">
        <f t="shared" si="11"/>
        <v>4660000</v>
      </c>
      <c r="M40" s="29">
        <f t="shared" si="11"/>
        <v>4660000</v>
      </c>
      <c r="N40" s="29">
        <f t="shared" si="11"/>
        <v>4660000</v>
      </c>
      <c r="O40" s="29">
        <f t="shared" si="11"/>
        <v>4660000</v>
      </c>
      <c r="P40" s="29">
        <f t="shared" si="11"/>
        <v>4660000</v>
      </c>
      <c r="Q40" s="29">
        <f t="shared" si="11"/>
        <v>4660000</v>
      </c>
      <c r="R40" s="29">
        <f t="shared" ref="R40" si="12">Q40+(Q33/1000000*$A$31)/$A$30</f>
        <v>4660000</v>
      </c>
      <c r="S40" s="29">
        <f t="shared" ref="S40" si="13">R40+(R33/1000000*$A$31)/$A$30</f>
        <v>4660000</v>
      </c>
      <c r="T40" s="29">
        <f t="shared" ref="T40" si="14">S40+(S33/1000000*$A$31)/$A$30</f>
        <v>4660000</v>
      </c>
      <c r="U40" s="29">
        <f t="shared" ref="U40" si="15">T40+(T33/1000000*$A$31)/$A$30</f>
        <v>4660000</v>
      </c>
      <c r="V40" s="29">
        <f t="shared" ref="V40" si="16">U40+(U33/1000000*$A$31)/$A$30</f>
        <v>4660000</v>
      </c>
      <c r="W40" s="29">
        <f t="shared" ref="W40" si="17">V40+(V33/1000000*$A$31)/$A$30</f>
        <v>4660000</v>
      </c>
      <c r="X40" s="29">
        <f t="shared" ref="X40" si="18">W40+(W33/1000000*$A$31)/$A$30</f>
        <v>4660000</v>
      </c>
      <c r="Y40" s="29">
        <f t="shared" ref="Y40" si="19">X40+(X33/1000000*$A$31)/$A$30</f>
        <v>4660000</v>
      </c>
      <c r="Z40" s="29">
        <f t="shared" ref="Z40" si="20">Y40+(Y33/1000000*$A$31)/$A$30</f>
        <v>4660000</v>
      </c>
      <c r="AA40" s="29">
        <f t="shared" ref="AA40" si="21">Z40+(Z33/1000000*$A$31)/$A$30</f>
        <v>4660000</v>
      </c>
      <c r="AB40" s="29"/>
      <c r="AC40" s="29"/>
      <c r="AD40" s="29"/>
      <c r="AE40" s="29"/>
      <c r="AF40" s="29"/>
      <c r="AG40" s="29"/>
      <c r="AH40" s="29"/>
      <c r="AI40" s="29"/>
      <c r="AJ40" s="29"/>
    </row>
    <row r="41" spans="2:36" x14ac:dyDescent="0.25">
      <c r="B41" s="28" t="s">
        <v>25</v>
      </c>
      <c r="E41" s="29"/>
      <c r="F41" s="29">
        <f>(E34/1000000*$A$31)/$A$30</f>
        <v>0</v>
      </c>
      <c r="G41" s="29">
        <f t="shared" si="11"/>
        <v>0</v>
      </c>
      <c r="H41" s="29">
        <f t="shared" si="11"/>
        <v>0</v>
      </c>
      <c r="I41" s="29">
        <f t="shared" si="11"/>
        <v>0</v>
      </c>
      <c r="J41" s="29">
        <f t="shared" si="11"/>
        <v>0</v>
      </c>
      <c r="K41" s="29">
        <f t="shared" si="11"/>
        <v>0</v>
      </c>
      <c r="L41" s="29">
        <f t="shared" si="11"/>
        <v>0</v>
      </c>
      <c r="M41" s="29">
        <f t="shared" si="11"/>
        <v>0</v>
      </c>
      <c r="N41" s="29">
        <f t="shared" si="11"/>
        <v>0</v>
      </c>
      <c r="O41" s="29">
        <f t="shared" si="11"/>
        <v>0</v>
      </c>
      <c r="P41" s="29">
        <f t="shared" si="11"/>
        <v>0</v>
      </c>
      <c r="Q41" s="29">
        <f t="shared" si="11"/>
        <v>0</v>
      </c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2:36" x14ac:dyDescent="0.25">
      <c r="B42" s="28" t="s">
        <v>26</v>
      </c>
      <c r="E42" s="30"/>
      <c r="F42" s="29">
        <f>(E35/1000000*$A$31)/$A$30</f>
        <v>0</v>
      </c>
      <c r="G42" s="29">
        <f t="shared" si="11"/>
        <v>0</v>
      </c>
      <c r="H42" s="29">
        <f t="shared" si="11"/>
        <v>0</v>
      </c>
      <c r="I42" s="29">
        <f t="shared" si="11"/>
        <v>0</v>
      </c>
      <c r="J42" s="29">
        <f t="shared" si="11"/>
        <v>0</v>
      </c>
      <c r="K42" s="29">
        <f t="shared" si="11"/>
        <v>0</v>
      </c>
      <c r="L42" s="29">
        <f t="shared" si="11"/>
        <v>0</v>
      </c>
      <c r="M42" s="29">
        <f t="shared" si="11"/>
        <v>0</v>
      </c>
      <c r="N42" s="29">
        <f t="shared" si="11"/>
        <v>0</v>
      </c>
      <c r="O42" s="29">
        <f t="shared" si="11"/>
        <v>0</v>
      </c>
      <c r="P42" s="29">
        <f t="shared" si="11"/>
        <v>0</v>
      </c>
      <c r="Q42" s="29">
        <f t="shared" si="11"/>
        <v>0</v>
      </c>
      <c r="R42" s="29">
        <f t="shared" si="11"/>
        <v>0</v>
      </c>
      <c r="S42" s="29">
        <f t="shared" si="11"/>
        <v>0</v>
      </c>
      <c r="T42" s="29">
        <f t="shared" si="11"/>
        <v>0</v>
      </c>
      <c r="U42" s="29">
        <f t="shared" si="11"/>
        <v>0</v>
      </c>
      <c r="V42" s="29">
        <f t="shared" si="11"/>
        <v>0</v>
      </c>
      <c r="W42" s="29">
        <f t="shared" ref="W42:AJ43" si="22">V42+(V35/1000000*$A$31)/$A$30</f>
        <v>0</v>
      </c>
      <c r="X42" s="29">
        <f t="shared" si="22"/>
        <v>0</v>
      </c>
      <c r="Y42" s="29">
        <f t="shared" si="22"/>
        <v>0</v>
      </c>
      <c r="Z42" s="29">
        <f t="shared" si="22"/>
        <v>0</v>
      </c>
      <c r="AA42" s="29">
        <f t="shared" si="22"/>
        <v>0</v>
      </c>
      <c r="AB42" s="29">
        <f t="shared" si="22"/>
        <v>0</v>
      </c>
      <c r="AC42" s="29">
        <f t="shared" si="22"/>
        <v>0</v>
      </c>
      <c r="AD42" s="29">
        <f t="shared" si="22"/>
        <v>0</v>
      </c>
      <c r="AE42" s="29">
        <f t="shared" si="22"/>
        <v>0</v>
      </c>
      <c r="AF42" s="29">
        <f t="shared" si="22"/>
        <v>0</v>
      </c>
      <c r="AG42" s="29">
        <f t="shared" si="22"/>
        <v>0</v>
      </c>
      <c r="AH42" s="29">
        <f t="shared" si="22"/>
        <v>0</v>
      </c>
      <c r="AI42" s="29">
        <f t="shared" si="22"/>
        <v>0</v>
      </c>
      <c r="AJ42" s="29">
        <f t="shared" si="22"/>
        <v>0</v>
      </c>
    </row>
    <row r="43" spans="2:36" ht="15.75" thickBot="1" x14ac:dyDescent="0.3">
      <c r="B43" s="28" t="s">
        <v>27</v>
      </c>
      <c r="E43" s="31"/>
      <c r="F43" s="29">
        <f>(E36/1000000*$A$31)/$A$30</f>
        <v>0</v>
      </c>
      <c r="G43" s="29">
        <f t="shared" si="11"/>
        <v>0</v>
      </c>
      <c r="H43" s="29">
        <f t="shared" si="11"/>
        <v>0</v>
      </c>
      <c r="I43" s="29">
        <f t="shared" si="11"/>
        <v>0</v>
      </c>
      <c r="J43" s="29">
        <f t="shared" si="11"/>
        <v>0</v>
      </c>
      <c r="K43" s="29">
        <f t="shared" si="11"/>
        <v>0</v>
      </c>
      <c r="L43" s="29">
        <f t="shared" si="11"/>
        <v>0</v>
      </c>
      <c r="M43" s="29">
        <f t="shared" si="11"/>
        <v>0</v>
      </c>
      <c r="N43" s="29">
        <f t="shared" si="11"/>
        <v>0</v>
      </c>
      <c r="O43" s="29">
        <f t="shared" si="11"/>
        <v>0</v>
      </c>
      <c r="P43" s="29">
        <f t="shared" si="11"/>
        <v>0</v>
      </c>
      <c r="Q43" s="29">
        <f t="shared" si="11"/>
        <v>0</v>
      </c>
      <c r="R43" s="29">
        <f t="shared" si="11"/>
        <v>0</v>
      </c>
      <c r="S43" s="29">
        <f t="shared" si="11"/>
        <v>0</v>
      </c>
      <c r="T43" s="29">
        <f t="shared" si="11"/>
        <v>0</v>
      </c>
      <c r="U43" s="29">
        <f t="shared" si="11"/>
        <v>0</v>
      </c>
      <c r="V43" s="29">
        <f t="shared" si="11"/>
        <v>0</v>
      </c>
      <c r="W43" s="29">
        <f t="shared" si="22"/>
        <v>0</v>
      </c>
      <c r="X43" s="29">
        <f t="shared" si="22"/>
        <v>0</v>
      </c>
      <c r="Y43" s="29">
        <f t="shared" si="22"/>
        <v>0</v>
      </c>
      <c r="Z43" s="29">
        <f t="shared" si="22"/>
        <v>0</v>
      </c>
      <c r="AA43" s="29">
        <f t="shared" si="22"/>
        <v>0</v>
      </c>
      <c r="AB43" s="29">
        <f t="shared" si="22"/>
        <v>0</v>
      </c>
      <c r="AC43" s="29">
        <f t="shared" si="22"/>
        <v>0</v>
      </c>
      <c r="AD43" s="29">
        <f t="shared" si="22"/>
        <v>0</v>
      </c>
      <c r="AE43" s="29">
        <f t="shared" si="22"/>
        <v>0</v>
      </c>
      <c r="AF43" s="29">
        <f t="shared" si="22"/>
        <v>0</v>
      </c>
      <c r="AG43" s="29">
        <f t="shared" si="22"/>
        <v>0</v>
      </c>
      <c r="AH43" s="29">
        <f t="shared" si="22"/>
        <v>0</v>
      </c>
      <c r="AI43" s="29">
        <f t="shared" si="22"/>
        <v>0</v>
      </c>
      <c r="AJ43" s="29">
        <f t="shared" si="22"/>
        <v>0</v>
      </c>
    </row>
    <row r="44" spans="2:36" ht="15.75" thickBot="1" x14ac:dyDescent="0.3">
      <c r="E44" s="32">
        <f t="shared" ref="E44:AJ44" si="23">SUM(E40:E43)</f>
        <v>0</v>
      </c>
      <c r="F44" s="32">
        <f t="shared" si="23"/>
        <v>0</v>
      </c>
      <c r="G44" s="32">
        <f t="shared" si="23"/>
        <v>0</v>
      </c>
      <c r="H44" s="32">
        <f t="shared" si="23"/>
        <v>4660000</v>
      </c>
      <c r="I44" s="32">
        <f t="shared" si="23"/>
        <v>4660000</v>
      </c>
      <c r="J44" s="32">
        <f t="shared" si="23"/>
        <v>4660000</v>
      </c>
      <c r="K44" s="32">
        <f t="shared" si="23"/>
        <v>4660000</v>
      </c>
      <c r="L44" s="32">
        <f t="shared" si="23"/>
        <v>4660000</v>
      </c>
      <c r="M44" s="32">
        <f t="shared" si="23"/>
        <v>4660000</v>
      </c>
      <c r="N44" s="32">
        <f t="shared" si="23"/>
        <v>4660000</v>
      </c>
      <c r="O44" s="32">
        <f t="shared" si="23"/>
        <v>4660000</v>
      </c>
      <c r="P44" s="32">
        <f t="shared" si="23"/>
        <v>4660000</v>
      </c>
      <c r="Q44" s="32">
        <f t="shared" si="23"/>
        <v>4660000</v>
      </c>
      <c r="R44" s="32">
        <f t="shared" si="23"/>
        <v>4660000</v>
      </c>
      <c r="S44" s="32">
        <f t="shared" si="23"/>
        <v>4660000</v>
      </c>
      <c r="T44" s="32">
        <f t="shared" si="23"/>
        <v>4660000</v>
      </c>
      <c r="U44" s="32">
        <f t="shared" si="23"/>
        <v>4660000</v>
      </c>
      <c r="V44" s="32">
        <f t="shared" si="23"/>
        <v>4660000</v>
      </c>
      <c r="W44" s="32">
        <f t="shared" si="23"/>
        <v>4660000</v>
      </c>
      <c r="X44" s="32">
        <f t="shared" si="23"/>
        <v>4660000</v>
      </c>
      <c r="Y44" s="32">
        <f t="shared" si="23"/>
        <v>4660000</v>
      </c>
      <c r="Z44" s="32">
        <f t="shared" si="23"/>
        <v>4660000</v>
      </c>
      <c r="AA44" s="32">
        <f t="shared" si="23"/>
        <v>4660000</v>
      </c>
      <c r="AB44" s="32">
        <f t="shared" si="23"/>
        <v>0</v>
      </c>
      <c r="AC44" s="32">
        <f t="shared" si="23"/>
        <v>0</v>
      </c>
      <c r="AD44" s="32">
        <f t="shared" si="23"/>
        <v>0</v>
      </c>
      <c r="AE44" s="32">
        <f t="shared" si="23"/>
        <v>0</v>
      </c>
      <c r="AF44" s="32">
        <f t="shared" si="23"/>
        <v>0</v>
      </c>
      <c r="AG44" s="32">
        <f t="shared" si="23"/>
        <v>0</v>
      </c>
      <c r="AH44" s="32">
        <f t="shared" si="23"/>
        <v>0</v>
      </c>
      <c r="AI44" s="32">
        <f t="shared" si="23"/>
        <v>0</v>
      </c>
      <c r="AJ44" s="32">
        <f t="shared" si="23"/>
        <v>0</v>
      </c>
    </row>
    <row r="46" spans="2:36" x14ac:dyDescent="0.25">
      <c r="B46" t="s">
        <v>29</v>
      </c>
      <c r="F46" s="29">
        <v>657650</v>
      </c>
      <c r="G46" s="29">
        <v>655900</v>
      </c>
      <c r="H46" s="29">
        <v>658400</v>
      </c>
      <c r="I46" s="29">
        <v>654900</v>
      </c>
      <c r="J46" s="29">
        <v>655650</v>
      </c>
      <c r="K46" s="29">
        <v>655400</v>
      </c>
      <c r="L46" s="29">
        <v>654775</v>
      </c>
      <c r="M46" s="29">
        <v>658900</v>
      </c>
      <c r="N46" s="29">
        <v>655400</v>
      </c>
      <c r="O46" s="29">
        <v>657000</v>
      </c>
      <c r="P46" s="29">
        <v>657800</v>
      </c>
      <c r="Q46" s="29">
        <v>657800</v>
      </c>
      <c r="R46" s="29">
        <v>657000</v>
      </c>
      <c r="S46" s="29">
        <v>655400</v>
      </c>
      <c r="T46" s="29">
        <v>658000</v>
      </c>
      <c r="U46" s="29">
        <v>659600</v>
      </c>
      <c r="V46" s="29">
        <v>655200</v>
      </c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8" spans="2:36" x14ac:dyDescent="0.25">
      <c r="B48" t="s">
        <v>38</v>
      </c>
      <c r="F48" s="4">
        <v>0.19</v>
      </c>
      <c r="G48" s="4">
        <v>0.15</v>
      </c>
      <c r="H48" s="4">
        <v>0.1</v>
      </c>
      <c r="I48" s="4">
        <v>0.05</v>
      </c>
      <c r="J48" s="4">
        <v>0.05</v>
      </c>
      <c r="K48" s="4">
        <v>0.05</v>
      </c>
      <c r="L48" s="4">
        <v>3.5000000000000003E-2</v>
      </c>
      <c r="M48" s="4">
        <v>3.5000000000000003E-2</v>
      </c>
      <c r="N48" s="4">
        <v>3.5000000000000003E-2</v>
      </c>
      <c r="O48" s="4">
        <v>3.5000000000000003E-2</v>
      </c>
      <c r="P48" s="4">
        <v>3.5000000000000003E-2</v>
      </c>
      <c r="Q48" s="4">
        <v>3.5000000000000003E-2</v>
      </c>
      <c r="R48" s="4">
        <v>3.5000000000000003E-2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0.04</v>
      </c>
      <c r="Z48" s="4">
        <v>3.5000000000000003E-2</v>
      </c>
      <c r="AA48" s="4">
        <v>0</v>
      </c>
      <c r="AB48" s="4">
        <v>0</v>
      </c>
      <c r="AC48" s="4">
        <v>0</v>
      </c>
      <c r="AD48" s="4">
        <v>-0.05</v>
      </c>
      <c r="AE48" s="4">
        <v>-0.02</v>
      </c>
      <c r="AF48" s="4">
        <v>0</v>
      </c>
      <c r="AG48" s="4">
        <v>0</v>
      </c>
      <c r="AH48" s="4">
        <v>-0.1</v>
      </c>
      <c r="AI48" s="4">
        <v>0</v>
      </c>
      <c r="AJ48" s="4">
        <v>0</v>
      </c>
    </row>
    <row r="50" spans="2:36" x14ac:dyDescent="0.25">
      <c r="B50" t="s">
        <v>39</v>
      </c>
      <c r="E50" s="26">
        <v>40.44</v>
      </c>
      <c r="F50" s="26">
        <f>E50*(1+F48)</f>
        <v>48.123599999999996</v>
      </c>
      <c r="G50" s="26">
        <f t="shared" ref="G50:AJ50" si="24">F50*(1+G48)</f>
        <v>55.342139999999993</v>
      </c>
      <c r="H50" s="26">
        <f t="shared" si="24"/>
        <v>60.876353999999999</v>
      </c>
      <c r="I50" s="26">
        <f t="shared" si="24"/>
        <v>63.920171700000004</v>
      </c>
      <c r="J50" s="26">
        <f t="shared" si="24"/>
        <v>67.116180285000013</v>
      </c>
      <c r="K50" s="26">
        <f t="shared" si="24"/>
        <v>70.471989299250012</v>
      </c>
      <c r="L50" s="26">
        <f t="shared" si="24"/>
        <v>72.938508924723763</v>
      </c>
      <c r="M50" s="26">
        <f t="shared" si="24"/>
        <v>75.491356737089092</v>
      </c>
      <c r="N50" s="26">
        <f t="shared" si="24"/>
        <v>78.133554222887199</v>
      </c>
      <c r="O50" s="26">
        <f t="shared" si="24"/>
        <v>80.868228620688242</v>
      </c>
      <c r="P50" s="26">
        <f t="shared" si="24"/>
        <v>83.698616622412331</v>
      </c>
      <c r="Q50" s="26">
        <f t="shared" si="24"/>
        <v>86.628068204196751</v>
      </c>
      <c r="R50" s="26">
        <f t="shared" si="24"/>
        <v>89.660050591343634</v>
      </c>
      <c r="S50" s="26">
        <f t="shared" si="24"/>
        <v>89.660050591343634</v>
      </c>
      <c r="T50" s="26">
        <f t="shared" si="24"/>
        <v>89.660050591343634</v>
      </c>
      <c r="U50" s="26">
        <f t="shared" si="24"/>
        <v>89.660050591343634</v>
      </c>
      <c r="V50" s="26">
        <f t="shared" si="24"/>
        <v>89.660050591343634</v>
      </c>
      <c r="W50" s="26">
        <f t="shared" si="24"/>
        <v>89.660050591343634</v>
      </c>
      <c r="X50" s="26">
        <f t="shared" si="24"/>
        <v>89.660050591343634</v>
      </c>
      <c r="Y50" s="26">
        <f t="shared" si="24"/>
        <v>93.246452614997381</v>
      </c>
      <c r="Z50" s="26">
        <f t="shared" si="24"/>
        <v>96.51007845652228</v>
      </c>
      <c r="AA50" s="26">
        <f t="shared" si="24"/>
        <v>96.51007845652228</v>
      </c>
      <c r="AB50" s="26">
        <f t="shared" si="24"/>
        <v>96.51007845652228</v>
      </c>
      <c r="AC50" s="26">
        <f t="shared" si="24"/>
        <v>96.51007845652228</v>
      </c>
      <c r="AD50" s="26">
        <f t="shared" si="24"/>
        <v>91.684574533696164</v>
      </c>
      <c r="AE50" s="26">
        <f t="shared" si="24"/>
        <v>89.850883043022236</v>
      </c>
      <c r="AF50" s="26">
        <f t="shared" si="24"/>
        <v>89.850883043022236</v>
      </c>
      <c r="AG50" s="26">
        <f t="shared" si="24"/>
        <v>89.850883043022236</v>
      </c>
      <c r="AH50" s="26">
        <f t="shared" si="24"/>
        <v>80.865794738720012</v>
      </c>
      <c r="AI50" s="26">
        <f t="shared" si="24"/>
        <v>80.865794738720012</v>
      </c>
      <c r="AJ50" s="26">
        <f t="shared" si="24"/>
        <v>80.865794738720012</v>
      </c>
    </row>
    <row r="52" spans="2:36" x14ac:dyDescent="0.25">
      <c r="E52" s="26">
        <f>E50*12</f>
        <v>485.28</v>
      </c>
      <c r="F52" s="26">
        <f t="shared" ref="F52:AJ52" si="25">F50*12</f>
        <v>577.4831999999999</v>
      </c>
      <c r="G52" s="26">
        <f t="shared" si="25"/>
        <v>664.10567999999989</v>
      </c>
      <c r="H52" s="26">
        <f t="shared" si="25"/>
        <v>730.51624800000002</v>
      </c>
      <c r="I52" s="26">
        <f t="shared" si="25"/>
        <v>767.04206040000008</v>
      </c>
      <c r="J52" s="26">
        <f t="shared" si="25"/>
        <v>805.39416342000015</v>
      </c>
      <c r="K52" s="26">
        <f t="shared" si="25"/>
        <v>845.66387159100009</v>
      </c>
      <c r="L52" s="26">
        <f t="shared" si="25"/>
        <v>875.26210709668521</v>
      </c>
      <c r="M52" s="26">
        <f t="shared" si="25"/>
        <v>905.8962808450691</v>
      </c>
      <c r="N52" s="26">
        <f t="shared" si="25"/>
        <v>937.60265067464638</v>
      </c>
      <c r="O52" s="26">
        <f t="shared" si="25"/>
        <v>970.41874344825897</v>
      </c>
      <c r="P52" s="26">
        <f t="shared" si="25"/>
        <v>1004.383399468948</v>
      </c>
      <c r="Q52" s="26">
        <f t="shared" si="25"/>
        <v>1039.5368184503609</v>
      </c>
      <c r="R52" s="26">
        <f t="shared" si="25"/>
        <v>1075.9206070961236</v>
      </c>
      <c r="S52" s="26">
        <f t="shared" si="25"/>
        <v>1075.9206070961236</v>
      </c>
      <c r="T52" s="26">
        <f t="shared" si="25"/>
        <v>1075.9206070961236</v>
      </c>
      <c r="U52" s="26">
        <f t="shared" si="25"/>
        <v>1075.9206070961236</v>
      </c>
      <c r="V52" s="26">
        <f t="shared" si="25"/>
        <v>1075.9206070961236</v>
      </c>
      <c r="W52" s="26">
        <f t="shared" si="25"/>
        <v>1075.9206070961236</v>
      </c>
      <c r="X52" s="26">
        <f t="shared" si="25"/>
        <v>1075.9206070961236</v>
      </c>
      <c r="Y52" s="26">
        <f t="shared" si="25"/>
        <v>1118.9574313799685</v>
      </c>
      <c r="Z52" s="26">
        <f t="shared" si="25"/>
        <v>1158.1209414782675</v>
      </c>
      <c r="AA52" s="26">
        <f t="shared" si="25"/>
        <v>1158.1209414782675</v>
      </c>
      <c r="AB52" s="26">
        <f t="shared" si="25"/>
        <v>1158.1209414782675</v>
      </c>
      <c r="AC52" s="26">
        <f t="shared" si="25"/>
        <v>1158.1209414782675</v>
      </c>
      <c r="AD52" s="26">
        <f t="shared" si="25"/>
        <v>1100.214894404354</v>
      </c>
      <c r="AE52" s="26">
        <f t="shared" si="25"/>
        <v>1078.2105965162668</v>
      </c>
      <c r="AF52" s="26">
        <f t="shared" si="25"/>
        <v>1078.2105965162668</v>
      </c>
      <c r="AG52" s="26">
        <f t="shared" si="25"/>
        <v>1078.2105965162668</v>
      </c>
      <c r="AH52" s="26">
        <f t="shared" si="25"/>
        <v>970.38953686464015</v>
      </c>
      <c r="AI52" s="26">
        <f t="shared" si="25"/>
        <v>970.38953686464015</v>
      </c>
      <c r="AJ52" s="26">
        <f t="shared" si="25"/>
        <v>970.38953686464015</v>
      </c>
    </row>
    <row r="53" spans="2:36" x14ac:dyDescent="0.25">
      <c r="E53" s="26">
        <f>E52</f>
        <v>485.28</v>
      </c>
      <c r="F53" s="26">
        <f>E53+F52</f>
        <v>1062.7631999999999</v>
      </c>
      <c r="G53" s="26">
        <f t="shared" ref="G53:AJ53" si="26">F53+G52</f>
        <v>1726.8688799999998</v>
      </c>
      <c r="H53" s="26">
        <f t="shared" si="26"/>
        <v>2457.3851279999999</v>
      </c>
      <c r="I53" s="26">
        <f t="shared" si="26"/>
        <v>3224.4271884</v>
      </c>
      <c r="J53" s="26">
        <f t="shared" si="26"/>
        <v>4029.82135182</v>
      </c>
      <c r="K53" s="26">
        <f t="shared" si="26"/>
        <v>4875.4852234110003</v>
      </c>
      <c r="L53" s="26">
        <f t="shared" si="26"/>
        <v>5750.7473305076855</v>
      </c>
      <c r="M53" s="26">
        <f t="shared" si="26"/>
        <v>6656.6436113527543</v>
      </c>
      <c r="N53" s="26">
        <f t="shared" si="26"/>
        <v>7594.2462620274009</v>
      </c>
      <c r="O53" s="26">
        <f t="shared" si="26"/>
        <v>8564.6650054756592</v>
      </c>
      <c r="P53" s="26">
        <f t="shared" si="26"/>
        <v>9569.0484049446077</v>
      </c>
      <c r="Q53" s="26">
        <f t="shared" si="26"/>
        <v>10608.585223394968</v>
      </c>
      <c r="R53" s="26">
        <f t="shared" si="26"/>
        <v>11684.505830491093</v>
      </c>
      <c r="S53" s="26">
        <f t="shared" si="26"/>
        <v>12760.426437587215</v>
      </c>
      <c r="T53" s="26">
        <f t="shared" si="26"/>
        <v>13836.347044683338</v>
      </c>
      <c r="U53" s="26">
        <f t="shared" si="26"/>
        <v>14912.267651779461</v>
      </c>
      <c r="V53" s="26">
        <f t="shared" si="26"/>
        <v>15988.188258875583</v>
      </c>
      <c r="W53" s="26">
        <f t="shared" si="26"/>
        <v>17064.108865971706</v>
      </c>
      <c r="X53" s="26">
        <f t="shared" si="26"/>
        <v>18140.029473067829</v>
      </c>
      <c r="Y53" s="26">
        <f t="shared" si="26"/>
        <v>19258.986904447796</v>
      </c>
      <c r="Z53" s="26">
        <f t="shared" si="26"/>
        <v>20417.107845926064</v>
      </c>
      <c r="AA53" s="26">
        <f t="shared" si="26"/>
        <v>21575.228787404332</v>
      </c>
      <c r="AB53" s="26">
        <f t="shared" si="26"/>
        <v>22733.3497288826</v>
      </c>
      <c r="AC53" s="26">
        <f t="shared" si="26"/>
        <v>23891.470670360868</v>
      </c>
      <c r="AD53" s="26">
        <f t="shared" si="26"/>
        <v>24991.685564765223</v>
      </c>
      <c r="AE53" s="26">
        <f t="shared" si="26"/>
        <v>26069.896161281489</v>
      </c>
      <c r="AF53" s="26">
        <f t="shared" si="26"/>
        <v>27148.106757797756</v>
      </c>
      <c r="AG53" s="26">
        <f t="shared" si="26"/>
        <v>28226.317354314022</v>
      </c>
      <c r="AH53" s="26">
        <f t="shared" si="26"/>
        <v>29196.706891178663</v>
      </c>
      <c r="AI53" s="26">
        <f t="shared" si="26"/>
        <v>30167.096428043304</v>
      </c>
      <c r="AJ53" s="26">
        <f t="shared" si="26"/>
        <v>31137.485964907944</v>
      </c>
    </row>
  </sheetData>
  <mergeCells count="3">
    <mergeCell ref="A6:A9"/>
    <mergeCell ref="A12:A14"/>
    <mergeCell ref="A15:A18"/>
  </mergeCells>
  <pageMargins left="0.7" right="0.7" top="0.75" bottom="0.75" header="0.3" footer="0.3"/>
  <pageSetup paperSize="5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zoomScale="85" zoomScaleNormal="85" zoomScaleSheetLayoutView="85" workbookViewId="0">
      <pane xSplit="2" ySplit="3" topLeftCell="C4" activePane="bottomRight" state="frozen"/>
      <selection activeCell="E52" sqref="E52:AJ53"/>
      <selection pane="topRight" activeCell="E52" sqref="E52:AJ53"/>
      <selection pane="bottomLeft" activeCell="E52" sqref="E52:AJ53"/>
      <selection pane="bottomRight" activeCell="V11" sqref="V11"/>
    </sheetView>
  </sheetViews>
  <sheetFormatPr defaultRowHeight="15" x14ac:dyDescent="0.25"/>
  <cols>
    <col min="1" max="1" width="10.85546875" bestFit="1" customWidth="1"/>
    <col min="2" max="2" width="28.7109375" customWidth="1"/>
    <col min="3" max="4" width="17.140625" bestFit="1" customWidth="1"/>
    <col min="5" max="5" width="20" bestFit="1" customWidth="1"/>
    <col min="6" max="6" width="16.5703125" bestFit="1" customWidth="1"/>
    <col min="7" max="7" width="17.28515625" customWidth="1"/>
    <col min="8" max="8" width="18.7109375" bestFit="1" customWidth="1"/>
    <col min="9" max="9" width="17.5703125" customWidth="1"/>
    <col min="10" max="11" width="16.5703125" bestFit="1" customWidth="1"/>
    <col min="12" max="12" width="18" bestFit="1" customWidth="1"/>
    <col min="13" max="13" width="17.140625" bestFit="1" customWidth="1"/>
    <col min="14" max="31" width="18" bestFit="1" customWidth="1"/>
    <col min="32" max="36" width="17.140625" bestFit="1" customWidth="1"/>
  </cols>
  <sheetData>
    <row r="1" spans="1:37" ht="45" x14ac:dyDescent="0.55000000000000004">
      <c r="B1" s="1"/>
      <c r="E1" t="s">
        <v>0</v>
      </c>
      <c r="F1" s="2">
        <v>0.11</v>
      </c>
      <c r="G1" s="3" t="s">
        <v>2</v>
      </c>
      <c r="H1" s="4">
        <v>3.6999999999999998E-2</v>
      </c>
      <c r="I1" s="3"/>
      <c r="J1" s="5"/>
      <c r="L1" s="2"/>
    </row>
    <row r="2" spans="1:37" ht="36" x14ac:dyDescent="0.55000000000000004">
      <c r="B2" s="1"/>
      <c r="H2" s="6"/>
    </row>
    <row r="3" spans="1:37" x14ac:dyDescent="0.25">
      <c r="B3" s="7"/>
      <c r="C3" s="8">
        <v>2016</v>
      </c>
      <c r="D3" s="8">
        <v>2017</v>
      </c>
      <c r="E3" s="8">
        <v>2018</v>
      </c>
      <c r="F3" s="8">
        <v>2019</v>
      </c>
      <c r="G3" s="8">
        <v>2020</v>
      </c>
      <c r="H3" s="8">
        <v>2021</v>
      </c>
      <c r="I3" s="8">
        <v>2022</v>
      </c>
      <c r="J3" s="8">
        <v>2023</v>
      </c>
      <c r="K3" s="8">
        <v>2024</v>
      </c>
      <c r="L3" s="8">
        <v>2025</v>
      </c>
      <c r="M3" s="8">
        <v>2026</v>
      </c>
      <c r="N3" s="8">
        <v>2027</v>
      </c>
      <c r="O3" s="8">
        <v>2028</v>
      </c>
      <c r="P3" s="8">
        <v>2029</v>
      </c>
      <c r="Q3" s="8">
        <v>2030</v>
      </c>
      <c r="R3" s="8">
        <v>2031</v>
      </c>
      <c r="S3" s="8">
        <v>2032</v>
      </c>
      <c r="T3" s="8">
        <v>2033</v>
      </c>
      <c r="U3" s="8">
        <v>2034</v>
      </c>
      <c r="V3" s="8">
        <v>2035</v>
      </c>
      <c r="W3" s="8">
        <v>2036</v>
      </c>
      <c r="X3" s="8">
        <v>2037</v>
      </c>
      <c r="Y3" s="8">
        <v>2038</v>
      </c>
      <c r="Z3" s="8">
        <v>2039</v>
      </c>
      <c r="AA3" s="8">
        <v>2040</v>
      </c>
      <c r="AB3" s="8">
        <v>2041</v>
      </c>
      <c r="AC3" s="8">
        <v>2042</v>
      </c>
      <c r="AD3" s="8">
        <v>2043</v>
      </c>
      <c r="AE3" s="8">
        <v>2044</v>
      </c>
      <c r="AF3" s="8">
        <v>2045</v>
      </c>
      <c r="AG3" s="8">
        <v>2046</v>
      </c>
      <c r="AH3" s="8">
        <v>2047</v>
      </c>
      <c r="AI3" s="8">
        <v>2048</v>
      </c>
      <c r="AJ3" s="8">
        <v>2049</v>
      </c>
      <c r="AK3" s="8"/>
    </row>
    <row r="4" spans="1:37" x14ac:dyDescent="0.25">
      <c r="B4" s="7"/>
      <c r="C4" s="11"/>
      <c r="D4" s="7"/>
      <c r="E4" s="9"/>
      <c r="F4" s="7"/>
      <c r="G4" s="7"/>
      <c r="H4" s="7"/>
      <c r="I4" s="7"/>
    </row>
    <row r="5" spans="1:37" x14ac:dyDescent="0.25">
      <c r="B5" s="10" t="s">
        <v>5</v>
      </c>
      <c r="C5" s="11">
        <v>16869738.710000001</v>
      </c>
      <c r="D5" s="11">
        <f>C22</f>
        <v>13874779.710000001</v>
      </c>
      <c r="E5" s="11">
        <f t="shared" ref="E5:AJ5" si="0">D22</f>
        <v>14269718.710000001</v>
      </c>
      <c r="F5" s="11">
        <f t="shared" si="0"/>
        <v>2580780.7400000021</v>
      </c>
      <c r="G5" s="11">
        <f t="shared" si="0"/>
        <v>6949690.9000000022</v>
      </c>
      <c r="H5" s="11">
        <f t="shared" si="0"/>
        <v>226224061.29350001</v>
      </c>
      <c r="I5" s="11">
        <f t="shared" si="0"/>
        <v>116982715.85220501</v>
      </c>
      <c r="J5" s="11">
        <f t="shared" si="0"/>
        <v>6942641.9241718948</v>
      </c>
      <c r="K5" s="11">
        <f t="shared" si="0"/>
        <v>5026932.2131208964</v>
      </c>
      <c r="L5" s="11">
        <f t="shared" si="0"/>
        <v>3699222.9545922317</v>
      </c>
      <c r="M5" s="11">
        <f t="shared" si="0"/>
        <v>6881209.6970283575</v>
      </c>
      <c r="N5" s="11">
        <f t="shared" si="0"/>
        <v>5585538.8885885365</v>
      </c>
      <c r="O5" s="11">
        <f t="shared" si="0"/>
        <v>5421645.2747532427</v>
      </c>
      <c r="P5" s="11">
        <f t="shared" si="0"/>
        <v>5477288.5132676363</v>
      </c>
      <c r="Q5" s="11">
        <f t="shared" si="0"/>
        <v>5521192.369626835</v>
      </c>
      <c r="R5" s="11">
        <f t="shared" si="0"/>
        <v>5547474.3698712923</v>
      </c>
      <c r="S5" s="11">
        <f t="shared" si="0"/>
        <v>5549942.0113367625</v>
      </c>
      <c r="T5" s="11">
        <f t="shared" si="0"/>
        <v>5522080.6638205387</v>
      </c>
      <c r="U5" s="11">
        <f t="shared" si="0"/>
        <v>5452041.0168131515</v>
      </c>
      <c r="V5" s="11">
        <f t="shared" si="0"/>
        <v>5332826.055937089</v>
      </c>
      <c r="W5" s="11">
        <f t="shared" si="0"/>
        <v>5162077.55110991</v>
      </c>
      <c r="X5" s="11">
        <f t="shared" si="0"/>
        <v>5581862.0383014493</v>
      </c>
      <c r="Y5" s="11">
        <f t="shared" si="0"/>
        <v>5927856.2760833651</v>
      </c>
      <c r="Z5" s="11">
        <f t="shared" si="0"/>
        <v>6190532.1574731395</v>
      </c>
      <c r="AA5" s="11">
        <f t="shared" si="0"/>
        <v>6359941.0568523705</v>
      </c>
      <c r="AB5" s="11">
        <f t="shared" si="0"/>
        <v>6425697.5909904502</v>
      </c>
      <c r="AC5" s="11">
        <f t="shared" si="0"/>
        <v>6376962.7724282667</v>
      </c>
      <c r="AD5" s="11">
        <f t="shared" si="0"/>
        <v>6202426.5326712802</v>
      </c>
      <c r="AE5" s="11">
        <f t="shared" si="0"/>
        <v>5890289.5918062069</v>
      </c>
      <c r="AF5" s="11">
        <f t="shared" si="0"/>
        <v>5428244.6502896771</v>
      </c>
      <c r="AG5" s="11">
        <f t="shared" si="0"/>
        <v>4803456.8777591884</v>
      </c>
      <c r="AH5" s="11">
        <f t="shared" si="0"/>
        <v>4002543.6727854423</v>
      </c>
      <c r="AI5" s="11">
        <f t="shared" si="0"/>
        <v>3011553.6665194482</v>
      </c>
      <c r="AJ5" s="11">
        <f t="shared" si="0"/>
        <v>1815944.9421863034</v>
      </c>
    </row>
    <row r="6" spans="1:37" ht="15" customHeight="1" x14ac:dyDescent="0.25">
      <c r="A6" s="62" t="s">
        <v>19</v>
      </c>
      <c r="B6" s="12" t="s">
        <v>6</v>
      </c>
      <c r="C6" s="13">
        <v>8047226</v>
      </c>
      <c r="D6" s="13">
        <v>9468269</v>
      </c>
      <c r="E6" s="13">
        <v>11687927</v>
      </c>
      <c r="F6" s="13">
        <v>15234181</v>
      </c>
      <c r="G6" s="13">
        <f t="shared" ref="G6:AJ6" si="1">F6*(1+G48)</f>
        <v>17519308.149999999</v>
      </c>
      <c r="H6" s="13">
        <f t="shared" si="1"/>
        <v>20147204.372499995</v>
      </c>
      <c r="I6" s="13">
        <f t="shared" si="1"/>
        <v>21154564.591124997</v>
      </c>
      <c r="J6" s="13">
        <f t="shared" si="1"/>
        <v>22212292.820681248</v>
      </c>
      <c r="K6" s="13">
        <f t="shared" si="1"/>
        <v>23100784.533508498</v>
      </c>
      <c r="L6" s="13">
        <f t="shared" si="1"/>
        <v>23909311.992181294</v>
      </c>
      <c r="M6" s="13">
        <f t="shared" si="1"/>
        <v>24746137.911907636</v>
      </c>
      <c r="N6" s="13">
        <f t="shared" si="1"/>
        <v>25612252.738824401</v>
      </c>
      <c r="O6" s="13">
        <f t="shared" si="1"/>
        <v>26124497.793600891</v>
      </c>
      <c r="P6" s="13">
        <f t="shared" si="1"/>
        <v>26385742.771536902</v>
      </c>
      <c r="Q6" s="13">
        <f t="shared" si="1"/>
        <v>26649600.19925227</v>
      </c>
      <c r="R6" s="13">
        <f t="shared" si="1"/>
        <v>26916096.201244794</v>
      </c>
      <c r="S6" s="13">
        <f t="shared" si="1"/>
        <v>27185257.163257241</v>
      </c>
      <c r="T6" s="13">
        <f t="shared" si="1"/>
        <v>27457109.734889813</v>
      </c>
      <c r="U6" s="13">
        <f t="shared" si="1"/>
        <v>27731680.832238711</v>
      </c>
      <c r="V6" s="13">
        <f t="shared" si="1"/>
        <v>28008997.6405611</v>
      </c>
      <c r="W6" s="13">
        <f t="shared" si="1"/>
        <v>28289087.616966709</v>
      </c>
      <c r="X6" s="13">
        <f t="shared" si="1"/>
        <v>28571978.493136376</v>
      </c>
      <c r="Y6" s="13">
        <f t="shared" si="1"/>
        <v>28857698.278067742</v>
      </c>
      <c r="Z6" s="13">
        <f t="shared" si="1"/>
        <v>29146275.260848418</v>
      </c>
      <c r="AA6" s="13">
        <f t="shared" si="1"/>
        <v>29437738.013456903</v>
      </c>
      <c r="AB6" s="13">
        <f t="shared" si="1"/>
        <v>29732115.393591471</v>
      </c>
      <c r="AC6" s="13">
        <f t="shared" si="1"/>
        <v>30029436.547527388</v>
      </c>
      <c r="AD6" s="13">
        <f t="shared" si="1"/>
        <v>30329730.913002662</v>
      </c>
      <c r="AE6" s="13">
        <f t="shared" si="1"/>
        <v>30633028.22213269</v>
      </c>
      <c r="AF6" s="13">
        <f t="shared" si="1"/>
        <v>30939358.504354019</v>
      </c>
      <c r="AG6" s="13">
        <f t="shared" si="1"/>
        <v>31248752.089397561</v>
      </c>
      <c r="AH6" s="13">
        <f t="shared" si="1"/>
        <v>31561239.610291537</v>
      </c>
      <c r="AI6" s="13">
        <f t="shared" si="1"/>
        <v>31876852.006394453</v>
      </c>
      <c r="AJ6" s="13">
        <f t="shared" si="1"/>
        <v>32195620.526458398</v>
      </c>
    </row>
    <row r="7" spans="1:37" x14ac:dyDescent="0.25">
      <c r="A7" s="62"/>
      <c r="B7" s="12" t="s">
        <v>7</v>
      </c>
      <c r="C7" s="13">
        <v>9963</v>
      </c>
      <c r="D7" s="13">
        <v>183819</v>
      </c>
      <c r="E7" s="13">
        <v>41500</v>
      </c>
      <c r="F7" s="13">
        <v>41500</v>
      </c>
      <c r="G7" s="13">
        <v>41500</v>
      </c>
      <c r="H7" s="13">
        <v>41500</v>
      </c>
      <c r="I7" s="13">
        <v>41500</v>
      </c>
      <c r="J7" s="13">
        <v>41500</v>
      </c>
      <c r="K7" s="13">
        <v>41500</v>
      </c>
      <c r="L7" s="13">
        <v>41500</v>
      </c>
      <c r="M7" s="13">
        <v>41500</v>
      </c>
      <c r="N7" s="13">
        <v>41500</v>
      </c>
      <c r="O7" s="13">
        <v>41500</v>
      </c>
      <c r="P7" s="13">
        <v>41500</v>
      </c>
      <c r="Q7" s="13">
        <v>41500</v>
      </c>
      <c r="R7" s="13">
        <v>41500</v>
      </c>
      <c r="S7" s="13">
        <v>41500</v>
      </c>
      <c r="T7" s="13">
        <v>41500</v>
      </c>
      <c r="U7" s="13">
        <v>41500</v>
      </c>
      <c r="V7" s="13">
        <v>41500</v>
      </c>
      <c r="W7" s="13">
        <v>41500</v>
      </c>
      <c r="X7" s="13">
        <v>41500</v>
      </c>
      <c r="Y7" s="13">
        <v>41500</v>
      </c>
      <c r="Z7" s="13">
        <v>41500</v>
      </c>
      <c r="AA7" s="13">
        <v>41500</v>
      </c>
      <c r="AB7" s="13">
        <v>41500</v>
      </c>
      <c r="AC7" s="13">
        <v>41500</v>
      </c>
      <c r="AD7" s="13">
        <v>41500</v>
      </c>
      <c r="AE7" s="13">
        <v>41500</v>
      </c>
      <c r="AF7" s="13">
        <v>41500</v>
      </c>
      <c r="AG7" s="13">
        <v>41500</v>
      </c>
      <c r="AH7" s="13">
        <v>41500</v>
      </c>
      <c r="AI7" s="13">
        <v>41500</v>
      </c>
      <c r="AJ7" s="13">
        <v>41500</v>
      </c>
    </row>
    <row r="8" spans="1:37" x14ac:dyDescent="0.25">
      <c r="A8" s="62"/>
      <c r="B8" s="12" t="s">
        <v>30</v>
      </c>
      <c r="C8" s="13">
        <v>675611</v>
      </c>
      <c r="D8" s="13">
        <v>544075</v>
      </c>
      <c r="E8" s="13">
        <v>500000</v>
      </c>
      <c r="F8" s="13">
        <v>1000000</v>
      </c>
      <c r="G8" s="13">
        <v>1000000</v>
      </c>
      <c r="H8" s="13">
        <v>1000000</v>
      </c>
      <c r="I8" s="13">
        <v>1000000</v>
      </c>
      <c r="J8" s="13">
        <v>1000000</v>
      </c>
      <c r="K8" s="13">
        <v>1000000</v>
      </c>
      <c r="L8" s="13">
        <v>1000000</v>
      </c>
      <c r="M8" s="13">
        <v>1000000</v>
      </c>
      <c r="N8" s="13">
        <v>1000000</v>
      </c>
      <c r="O8" s="13">
        <v>1000000</v>
      </c>
      <c r="P8" s="13">
        <v>1000000</v>
      </c>
      <c r="Q8" s="13">
        <v>1000000</v>
      </c>
      <c r="R8" s="13">
        <v>1000000</v>
      </c>
      <c r="S8" s="13">
        <v>1000000</v>
      </c>
      <c r="T8" s="13">
        <v>1000000</v>
      </c>
      <c r="U8" s="13">
        <v>1000000</v>
      </c>
      <c r="V8" s="13">
        <v>1000000</v>
      </c>
      <c r="W8" s="13">
        <v>1000000</v>
      </c>
      <c r="X8" s="13">
        <v>1000000</v>
      </c>
      <c r="Y8" s="13">
        <v>1000000</v>
      </c>
      <c r="Z8" s="13">
        <v>1000000</v>
      </c>
      <c r="AA8" s="13">
        <v>1000000</v>
      </c>
      <c r="AB8" s="13">
        <v>1000000</v>
      </c>
      <c r="AC8" s="13">
        <v>1000000</v>
      </c>
      <c r="AD8" s="13">
        <v>1000000</v>
      </c>
      <c r="AE8" s="13">
        <v>1000000</v>
      </c>
      <c r="AF8" s="13">
        <v>1000000</v>
      </c>
      <c r="AG8" s="13">
        <v>1000000</v>
      </c>
      <c r="AH8" s="13">
        <v>1000000</v>
      </c>
      <c r="AI8" s="13">
        <v>1000000</v>
      </c>
      <c r="AJ8" s="13">
        <v>1000000</v>
      </c>
    </row>
    <row r="9" spans="1:37" x14ac:dyDescent="0.25">
      <c r="A9" s="62"/>
      <c r="B9" s="12" t="s">
        <v>8</v>
      </c>
      <c r="C9" s="13"/>
      <c r="D9" s="13">
        <v>0</v>
      </c>
      <c r="E9" s="13">
        <v>0</v>
      </c>
      <c r="F9" s="13">
        <f>F37</f>
        <v>0</v>
      </c>
      <c r="G9" s="13">
        <f t="shared" ref="G9:AJ9" si="2">G37</f>
        <v>240000000</v>
      </c>
      <c r="H9" s="13">
        <f t="shared" si="2"/>
        <v>0</v>
      </c>
      <c r="I9" s="13">
        <f t="shared" si="2"/>
        <v>0</v>
      </c>
      <c r="J9" s="13">
        <f t="shared" si="2"/>
        <v>0</v>
      </c>
      <c r="K9" s="13">
        <f t="shared" si="2"/>
        <v>0</v>
      </c>
      <c r="L9" s="13">
        <f t="shared" si="2"/>
        <v>0</v>
      </c>
      <c r="M9" s="13">
        <f t="shared" si="2"/>
        <v>0</v>
      </c>
      <c r="N9" s="13">
        <f t="shared" si="2"/>
        <v>0</v>
      </c>
      <c r="O9" s="13">
        <f t="shared" si="2"/>
        <v>0</v>
      </c>
      <c r="P9" s="13">
        <f t="shared" si="2"/>
        <v>0</v>
      </c>
      <c r="Q9" s="13">
        <f t="shared" si="2"/>
        <v>0</v>
      </c>
      <c r="R9" s="13">
        <f t="shared" si="2"/>
        <v>0</v>
      </c>
      <c r="S9" s="13">
        <f t="shared" si="2"/>
        <v>0</v>
      </c>
      <c r="T9" s="13">
        <f t="shared" si="2"/>
        <v>0</v>
      </c>
      <c r="U9" s="13">
        <f t="shared" si="2"/>
        <v>0</v>
      </c>
      <c r="V9" s="13">
        <f t="shared" si="2"/>
        <v>0</v>
      </c>
      <c r="W9" s="13">
        <f t="shared" si="2"/>
        <v>0</v>
      </c>
      <c r="X9" s="13">
        <f t="shared" si="2"/>
        <v>0</v>
      </c>
      <c r="Y9" s="13">
        <f t="shared" si="2"/>
        <v>0</v>
      </c>
      <c r="Z9" s="13">
        <f t="shared" si="2"/>
        <v>0</v>
      </c>
      <c r="AA9" s="13">
        <f t="shared" si="2"/>
        <v>0</v>
      </c>
      <c r="AB9" s="13">
        <f t="shared" si="2"/>
        <v>0</v>
      </c>
      <c r="AC9" s="13">
        <f t="shared" si="2"/>
        <v>0</v>
      </c>
      <c r="AD9" s="13">
        <f t="shared" si="2"/>
        <v>0</v>
      </c>
      <c r="AE9" s="13">
        <f t="shared" si="2"/>
        <v>0</v>
      </c>
      <c r="AF9" s="13">
        <f t="shared" si="2"/>
        <v>0</v>
      </c>
      <c r="AG9" s="13">
        <f t="shared" si="2"/>
        <v>0</v>
      </c>
      <c r="AH9" s="13">
        <f t="shared" si="2"/>
        <v>0</v>
      </c>
      <c r="AI9" s="13">
        <f t="shared" si="2"/>
        <v>0</v>
      </c>
      <c r="AJ9" s="13">
        <f t="shared" si="2"/>
        <v>0</v>
      </c>
      <c r="AK9" s="13"/>
    </row>
    <row r="10" spans="1:37" x14ac:dyDescent="0.25">
      <c r="B10" s="14" t="s">
        <v>9</v>
      </c>
      <c r="C10" s="15">
        <f>SUM(C6:C9)</f>
        <v>8732800</v>
      </c>
      <c r="D10" s="15">
        <f t="shared" ref="D10:AJ10" si="3">SUM(D6:D9)</f>
        <v>10196163</v>
      </c>
      <c r="E10" s="15">
        <f t="shared" si="3"/>
        <v>12229427</v>
      </c>
      <c r="F10" s="15">
        <f t="shared" si="3"/>
        <v>16275681</v>
      </c>
      <c r="G10" s="15">
        <f t="shared" si="3"/>
        <v>258560808.15000001</v>
      </c>
      <c r="H10" s="15">
        <f t="shared" si="3"/>
        <v>21188704.372499995</v>
      </c>
      <c r="I10" s="15">
        <f t="shared" si="3"/>
        <v>22196064.591124997</v>
      </c>
      <c r="J10" s="15">
        <f t="shared" si="3"/>
        <v>23253792.820681248</v>
      </c>
      <c r="K10" s="15">
        <f t="shared" si="3"/>
        <v>24142284.533508498</v>
      </c>
      <c r="L10" s="15">
        <f t="shared" si="3"/>
        <v>24950811.992181294</v>
      </c>
      <c r="M10" s="15">
        <f t="shared" si="3"/>
        <v>25787637.911907636</v>
      </c>
      <c r="N10" s="15">
        <f t="shared" si="3"/>
        <v>26653752.738824401</v>
      </c>
      <c r="O10" s="15">
        <f t="shared" si="3"/>
        <v>27165997.793600891</v>
      </c>
      <c r="P10" s="15">
        <f t="shared" si="3"/>
        <v>27427242.771536902</v>
      </c>
      <c r="Q10" s="15">
        <f t="shared" si="3"/>
        <v>27691100.19925227</v>
      </c>
      <c r="R10" s="15">
        <f t="shared" si="3"/>
        <v>27957596.201244794</v>
      </c>
      <c r="S10" s="15">
        <f t="shared" si="3"/>
        <v>28226757.163257241</v>
      </c>
      <c r="T10" s="15">
        <f t="shared" si="3"/>
        <v>28498609.734889813</v>
      </c>
      <c r="U10" s="15">
        <f t="shared" si="3"/>
        <v>28773180.832238711</v>
      </c>
      <c r="V10" s="15">
        <f t="shared" si="3"/>
        <v>29050497.6405611</v>
      </c>
      <c r="W10" s="15">
        <f t="shared" si="3"/>
        <v>29330587.616966709</v>
      </c>
      <c r="X10" s="15">
        <f t="shared" si="3"/>
        <v>29613478.493136376</v>
      </c>
      <c r="Y10" s="15">
        <f t="shared" si="3"/>
        <v>29899198.278067742</v>
      </c>
      <c r="Z10" s="15">
        <f t="shared" si="3"/>
        <v>30187775.260848418</v>
      </c>
      <c r="AA10" s="15">
        <f t="shared" si="3"/>
        <v>30479238.013456903</v>
      </c>
      <c r="AB10" s="15">
        <f t="shared" si="3"/>
        <v>30773615.393591471</v>
      </c>
      <c r="AC10" s="15">
        <f t="shared" si="3"/>
        <v>31070936.547527388</v>
      </c>
      <c r="AD10" s="15">
        <f t="shared" si="3"/>
        <v>31371230.913002662</v>
      </c>
      <c r="AE10" s="15">
        <f t="shared" si="3"/>
        <v>31674528.22213269</v>
      </c>
      <c r="AF10" s="15">
        <f t="shared" si="3"/>
        <v>31980858.504354019</v>
      </c>
      <c r="AG10" s="15">
        <f t="shared" si="3"/>
        <v>32290252.089397561</v>
      </c>
      <c r="AH10" s="15">
        <f t="shared" si="3"/>
        <v>32602739.610291537</v>
      </c>
      <c r="AI10" s="15">
        <f t="shared" si="3"/>
        <v>32918352.006394453</v>
      </c>
      <c r="AJ10" s="15">
        <f t="shared" si="3"/>
        <v>33237120.526458398</v>
      </c>
    </row>
    <row r="11" spans="1:37" x14ac:dyDescent="0.25">
      <c r="B11" s="1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7" ht="30" customHeight="1" x14ac:dyDescent="0.25">
      <c r="A12" s="62" t="s">
        <v>20</v>
      </c>
      <c r="B12" s="17" t="s">
        <v>10</v>
      </c>
      <c r="C12" s="13">
        <v>4060988</v>
      </c>
      <c r="D12" s="13">
        <v>4317777</v>
      </c>
      <c r="E12" s="13">
        <v>4559988</v>
      </c>
      <c r="F12" s="13">
        <f>E12+180052.93</f>
        <v>4740040.93</v>
      </c>
      <c r="G12" s="13">
        <f>F12+180052.93</f>
        <v>4920093.8599999994</v>
      </c>
      <c r="H12" s="13">
        <f t="shared" ref="H12:AJ12" si="4">G12*(1+$H$1)</f>
        <v>5102137.3328199992</v>
      </c>
      <c r="I12" s="13">
        <f t="shared" si="4"/>
        <v>5290916.4141343385</v>
      </c>
      <c r="J12" s="13">
        <f t="shared" si="4"/>
        <v>5486680.3214573087</v>
      </c>
      <c r="K12" s="13">
        <f t="shared" si="4"/>
        <v>5689687.4933512285</v>
      </c>
      <c r="L12" s="13">
        <f t="shared" si="4"/>
        <v>5900205.9306052234</v>
      </c>
      <c r="M12" s="13">
        <f t="shared" si="4"/>
        <v>6118513.5500376159</v>
      </c>
      <c r="N12" s="13">
        <f t="shared" si="4"/>
        <v>6344898.5513890069</v>
      </c>
      <c r="O12" s="13">
        <f t="shared" si="4"/>
        <v>6579659.7977903998</v>
      </c>
      <c r="P12" s="13">
        <f t="shared" si="4"/>
        <v>6823107.210308644</v>
      </c>
      <c r="Q12" s="13">
        <f t="shared" si="4"/>
        <v>7075562.1770900637</v>
      </c>
      <c r="R12" s="13">
        <f t="shared" si="4"/>
        <v>7337357.9776423955</v>
      </c>
      <c r="S12" s="13">
        <f t="shared" si="4"/>
        <v>7608840.2228151634</v>
      </c>
      <c r="T12" s="13">
        <f t="shared" si="4"/>
        <v>7890367.3110593241</v>
      </c>
      <c r="U12" s="13">
        <f t="shared" si="4"/>
        <v>8182310.901568518</v>
      </c>
      <c r="V12" s="13">
        <f t="shared" si="4"/>
        <v>8485056.4049265534</v>
      </c>
      <c r="W12" s="13">
        <f t="shared" si="4"/>
        <v>8799003.4919088352</v>
      </c>
      <c r="X12" s="13">
        <f t="shared" si="4"/>
        <v>9124566.6211094614</v>
      </c>
      <c r="Y12" s="13">
        <f t="shared" si="4"/>
        <v>9462175.5860905107</v>
      </c>
      <c r="Z12" s="13">
        <f t="shared" si="4"/>
        <v>9812276.0827758592</v>
      </c>
      <c r="AA12" s="13">
        <f t="shared" si="4"/>
        <v>10175330.297838565</v>
      </c>
      <c r="AB12" s="13">
        <f t="shared" si="4"/>
        <v>10551817.518858591</v>
      </c>
      <c r="AC12" s="13">
        <f t="shared" si="4"/>
        <v>10942234.767056359</v>
      </c>
      <c r="AD12" s="13">
        <f t="shared" si="4"/>
        <v>11347097.453437444</v>
      </c>
      <c r="AE12" s="13">
        <f t="shared" si="4"/>
        <v>11766940.059214629</v>
      </c>
      <c r="AF12" s="13">
        <f t="shared" si="4"/>
        <v>12202316.841405571</v>
      </c>
      <c r="AG12" s="13">
        <f t="shared" si="4"/>
        <v>12653802.564537575</v>
      </c>
      <c r="AH12" s="13">
        <f t="shared" si="4"/>
        <v>13121993.259425465</v>
      </c>
      <c r="AI12" s="13">
        <f t="shared" si="4"/>
        <v>13607507.010024207</v>
      </c>
      <c r="AJ12" s="13">
        <f t="shared" si="4"/>
        <v>14110984.769395102</v>
      </c>
    </row>
    <row r="13" spans="1:37" ht="15" customHeight="1" x14ac:dyDescent="0.25">
      <c r="A13" s="62"/>
      <c r="B13" s="7" t="s">
        <v>11</v>
      </c>
      <c r="C13" s="13">
        <v>661125</v>
      </c>
      <c r="D13" s="13">
        <v>657350</v>
      </c>
      <c r="E13" s="13">
        <v>659455</v>
      </c>
      <c r="F13" s="13">
        <f>F44+F46</f>
        <v>657650</v>
      </c>
      <c r="G13" s="13">
        <f t="shared" ref="G13:AJ13" si="5">G44+G46</f>
        <v>655900</v>
      </c>
      <c r="H13" s="13">
        <f>H44+H46</f>
        <v>12658400</v>
      </c>
      <c r="I13" s="13">
        <f t="shared" si="5"/>
        <v>12654900</v>
      </c>
      <c r="J13" s="13">
        <f t="shared" si="5"/>
        <v>12655650</v>
      </c>
      <c r="K13" s="13">
        <f t="shared" si="5"/>
        <v>12655400</v>
      </c>
      <c r="L13" s="13">
        <f t="shared" si="5"/>
        <v>12654775</v>
      </c>
      <c r="M13" s="13">
        <f t="shared" si="5"/>
        <v>12658900</v>
      </c>
      <c r="N13" s="13">
        <f t="shared" si="5"/>
        <v>12655400</v>
      </c>
      <c r="O13" s="13">
        <f t="shared" si="5"/>
        <v>12657000</v>
      </c>
      <c r="P13" s="13">
        <f t="shared" si="5"/>
        <v>12657800</v>
      </c>
      <c r="Q13" s="13">
        <f t="shared" si="5"/>
        <v>12657800</v>
      </c>
      <c r="R13" s="13">
        <f t="shared" si="5"/>
        <v>12657000</v>
      </c>
      <c r="S13" s="13">
        <f t="shared" si="5"/>
        <v>12655400</v>
      </c>
      <c r="T13" s="13">
        <f t="shared" si="5"/>
        <v>12658000</v>
      </c>
      <c r="U13" s="13">
        <f t="shared" si="5"/>
        <v>12659600</v>
      </c>
      <c r="V13" s="13">
        <f t="shared" si="5"/>
        <v>12655200</v>
      </c>
      <c r="W13" s="13">
        <f t="shared" si="5"/>
        <v>12000000</v>
      </c>
      <c r="X13" s="13">
        <f t="shared" si="5"/>
        <v>12000000</v>
      </c>
      <c r="Y13" s="13">
        <f t="shared" si="5"/>
        <v>12000000</v>
      </c>
      <c r="Z13" s="13">
        <f t="shared" si="5"/>
        <v>12000000</v>
      </c>
      <c r="AA13" s="13">
        <f t="shared" si="5"/>
        <v>12000000</v>
      </c>
      <c r="AB13" s="13">
        <f t="shared" si="5"/>
        <v>12000000</v>
      </c>
      <c r="AC13" s="13">
        <f t="shared" si="5"/>
        <v>12000000</v>
      </c>
      <c r="AD13" s="13">
        <f t="shared" si="5"/>
        <v>12000000</v>
      </c>
      <c r="AE13" s="13">
        <f t="shared" si="5"/>
        <v>12000000</v>
      </c>
      <c r="AF13" s="13">
        <f t="shared" si="5"/>
        <v>12000000</v>
      </c>
      <c r="AG13" s="13">
        <f t="shared" si="5"/>
        <v>12000000</v>
      </c>
      <c r="AH13" s="13">
        <f t="shared" si="5"/>
        <v>12000000</v>
      </c>
      <c r="AI13" s="13">
        <f t="shared" si="5"/>
        <v>12000000</v>
      </c>
      <c r="AJ13" s="13">
        <f t="shared" si="5"/>
        <v>12000000</v>
      </c>
    </row>
    <row r="14" spans="1:37" ht="15" customHeight="1" x14ac:dyDescent="0.25">
      <c r="A14" s="62"/>
      <c r="B14" s="10" t="s">
        <v>31</v>
      </c>
      <c r="C14" s="13">
        <v>5284334</v>
      </c>
      <c r="D14" s="13">
        <v>2952125</v>
      </c>
      <c r="E14" s="13">
        <v>16734930</v>
      </c>
      <c r="F14" s="13">
        <f>SUM(F25:F28)</f>
        <v>4155000</v>
      </c>
      <c r="G14" s="13">
        <f>SUM(G25:G28)</f>
        <v>31105000</v>
      </c>
      <c r="H14" s="13">
        <f t="shared" ref="H14:AJ14" si="6">SUM(H25:H28)</f>
        <v>109775000</v>
      </c>
      <c r="I14" s="13">
        <f t="shared" si="6"/>
        <v>111285000</v>
      </c>
      <c r="J14" s="13">
        <f t="shared" si="6"/>
        <v>4000000</v>
      </c>
      <c r="K14" s="13">
        <f t="shared" si="6"/>
        <v>4000000</v>
      </c>
      <c r="L14" s="13">
        <f t="shared" si="6"/>
        <v>0</v>
      </c>
      <c r="M14" s="13">
        <f t="shared" si="6"/>
        <v>5000000</v>
      </c>
      <c r="N14" s="13">
        <f t="shared" si="6"/>
        <v>5000000</v>
      </c>
      <c r="O14" s="13">
        <f t="shared" si="6"/>
        <v>5000000</v>
      </c>
      <c r="P14" s="13">
        <f t="shared" si="6"/>
        <v>5000000</v>
      </c>
      <c r="Q14" s="13">
        <f t="shared" si="6"/>
        <v>5000000</v>
      </c>
      <c r="R14" s="13">
        <f t="shared" si="6"/>
        <v>5000000</v>
      </c>
      <c r="S14" s="13">
        <f t="shared" si="6"/>
        <v>5000000</v>
      </c>
      <c r="T14" s="13">
        <f t="shared" si="6"/>
        <v>5000000</v>
      </c>
      <c r="U14" s="13">
        <f t="shared" si="6"/>
        <v>5000000</v>
      </c>
      <c r="V14" s="13">
        <f t="shared" si="6"/>
        <v>5000000</v>
      </c>
      <c r="W14" s="13">
        <f t="shared" si="6"/>
        <v>5000000</v>
      </c>
      <c r="X14" s="13">
        <f t="shared" si="6"/>
        <v>5000000</v>
      </c>
      <c r="Y14" s="13">
        <f t="shared" si="6"/>
        <v>5000000</v>
      </c>
      <c r="Z14" s="13">
        <f t="shared" si="6"/>
        <v>5000000</v>
      </c>
      <c r="AA14" s="13">
        <f t="shared" si="6"/>
        <v>5000000</v>
      </c>
      <c r="AB14" s="13">
        <f t="shared" si="6"/>
        <v>5000000</v>
      </c>
      <c r="AC14" s="13">
        <f t="shared" si="6"/>
        <v>5000000</v>
      </c>
      <c r="AD14" s="13">
        <f t="shared" si="6"/>
        <v>5000000</v>
      </c>
      <c r="AE14" s="13">
        <f t="shared" si="6"/>
        <v>5000000</v>
      </c>
      <c r="AF14" s="13">
        <f t="shared" si="6"/>
        <v>5000000</v>
      </c>
      <c r="AG14" s="13">
        <f t="shared" si="6"/>
        <v>5000000</v>
      </c>
      <c r="AH14" s="13">
        <f t="shared" si="6"/>
        <v>5000000</v>
      </c>
      <c r="AI14" s="13">
        <f t="shared" si="6"/>
        <v>5000000</v>
      </c>
      <c r="AJ14" s="13">
        <f t="shared" si="6"/>
        <v>5000000</v>
      </c>
    </row>
    <row r="15" spans="1:37" x14ac:dyDescent="0.25">
      <c r="A15" s="62" t="s">
        <v>32</v>
      </c>
      <c r="B15" s="12" t="s">
        <v>12</v>
      </c>
      <c r="C15" s="13">
        <v>882992</v>
      </c>
      <c r="D15" s="13">
        <v>1035652</v>
      </c>
      <c r="E15" s="13">
        <f t="shared" ref="E15:AJ15" si="7">E6*$F$1</f>
        <v>1285671.97</v>
      </c>
      <c r="F15" s="13">
        <f t="shared" si="7"/>
        <v>1675759.91</v>
      </c>
      <c r="G15" s="13">
        <f t="shared" si="7"/>
        <v>1927123.8964999998</v>
      </c>
      <c r="H15" s="13">
        <f t="shared" si="7"/>
        <v>2216192.4809749993</v>
      </c>
      <c r="I15" s="13">
        <f t="shared" si="7"/>
        <v>2327002.1050237496</v>
      </c>
      <c r="J15" s="13">
        <f t="shared" si="7"/>
        <v>2443352.2102749371</v>
      </c>
      <c r="K15" s="13">
        <f t="shared" si="7"/>
        <v>2541086.2986859349</v>
      </c>
      <c r="L15" s="13">
        <f t="shared" si="7"/>
        <v>2630024.3191399425</v>
      </c>
      <c r="M15" s="13">
        <f t="shared" si="7"/>
        <v>2722075.1703098398</v>
      </c>
      <c r="N15" s="13">
        <f t="shared" si="7"/>
        <v>2817347.8012706842</v>
      </c>
      <c r="O15" s="13">
        <f t="shared" si="7"/>
        <v>2873694.7572960979</v>
      </c>
      <c r="P15" s="13">
        <f t="shared" si="7"/>
        <v>2902431.7048690594</v>
      </c>
      <c r="Q15" s="13">
        <f t="shared" si="7"/>
        <v>2931456.0219177497</v>
      </c>
      <c r="R15" s="13">
        <f t="shared" si="7"/>
        <v>2960770.5821369272</v>
      </c>
      <c r="S15" s="13">
        <f t="shared" si="7"/>
        <v>2990378.2879582965</v>
      </c>
      <c r="T15" s="13">
        <f t="shared" si="7"/>
        <v>3020282.0708378796</v>
      </c>
      <c r="U15" s="13">
        <f t="shared" si="7"/>
        <v>3050484.8915462582</v>
      </c>
      <c r="V15" s="13">
        <f t="shared" si="7"/>
        <v>3080989.7404617211</v>
      </c>
      <c r="W15" s="13">
        <f t="shared" si="7"/>
        <v>3111799.6378663382</v>
      </c>
      <c r="X15" s="13">
        <f t="shared" si="7"/>
        <v>3142917.6342450012</v>
      </c>
      <c r="Y15" s="13">
        <f t="shared" si="7"/>
        <v>3174346.8105874518</v>
      </c>
      <c r="Z15" s="13">
        <f t="shared" si="7"/>
        <v>3206090.2786933258</v>
      </c>
      <c r="AA15" s="13">
        <f t="shared" si="7"/>
        <v>3238151.1814802592</v>
      </c>
      <c r="AB15" s="13">
        <f t="shared" si="7"/>
        <v>3270532.6932950621</v>
      </c>
      <c r="AC15" s="13">
        <f t="shared" si="7"/>
        <v>3303238.0202280125</v>
      </c>
      <c r="AD15" s="13">
        <f t="shared" si="7"/>
        <v>3336270.4004302928</v>
      </c>
      <c r="AE15" s="13">
        <f t="shared" si="7"/>
        <v>3369633.1044345959</v>
      </c>
      <c r="AF15" s="13">
        <f t="shared" si="7"/>
        <v>3403329.435478942</v>
      </c>
      <c r="AG15" s="13">
        <f t="shared" si="7"/>
        <v>3437362.7298337319</v>
      </c>
      <c r="AH15" s="13">
        <f t="shared" si="7"/>
        <v>3471736.3571320693</v>
      </c>
      <c r="AI15" s="13">
        <f t="shared" si="7"/>
        <v>3506453.72070339</v>
      </c>
      <c r="AJ15" s="13">
        <f t="shared" si="7"/>
        <v>3541518.2579104239</v>
      </c>
    </row>
    <row r="16" spans="1:37" x14ac:dyDescent="0.25">
      <c r="A16" s="62"/>
      <c r="B16" s="12" t="s">
        <v>13</v>
      </c>
      <c r="C16" s="13">
        <v>94500</v>
      </c>
      <c r="D16" s="13">
        <v>94500</v>
      </c>
      <c r="E16" s="13">
        <v>94500</v>
      </c>
      <c r="F16" s="13">
        <v>94500</v>
      </c>
      <c r="G16" s="13">
        <v>94500</v>
      </c>
      <c r="H16" s="13">
        <v>94500</v>
      </c>
      <c r="I16" s="13">
        <v>94500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</row>
    <row r="17" spans="1:36" x14ac:dyDescent="0.25">
      <c r="A17" s="62"/>
      <c r="B17" s="12" t="s">
        <v>14</v>
      </c>
      <c r="C17" s="13">
        <v>160000</v>
      </c>
      <c r="D17" s="13">
        <v>160000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</row>
    <row r="18" spans="1:36" x14ac:dyDescent="0.25">
      <c r="A18" s="62"/>
      <c r="B18" s="12" t="s">
        <v>15</v>
      </c>
      <c r="C18" s="13">
        <v>583820</v>
      </c>
      <c r="D18" s="13">
        <v>583820</v>
      </c>
      <c r="E18" s="13">
        <v>583820</v>
      </c>
      <c r="F18" s="13">
        <v>583820</v>
      </c>
      <c r="G18" s="13">
        <v>583820</v>
      </c>
      <c r="H18" s="13">
        <v>583820</v>
      </c>
      <c r="I18" s="13">
        <v>583820</v>
      </c>
      <c r="J18" s="13">
        <v>583820</v>
      </c>
      <c r="K18" s="13">
        <v>583820</v>
      </c>
      <c r="L18" s="13">
        <v>583820</v>
      </c>
      <c r="M18" s="13">
        <v>583820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</row>
    <row r="19" spans="1:36" hidden="1" x14ac:dyDescent="0.25">
      <c r="B19" s="12" t="s">
        <v>16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</row>
    <row r="20" spans="1:36" x14ac:dyDescent="0.25">
      <c r="B20" s="14" t="s">
        <v>17</v>
      </c>
      <c r="C20" s="20">
        <f>SUM(C12:C18)</f>
        <v>11727759</v>
      </c>
      <c r="D20" s="20">
        <f t="shared" ref="D20:AJ20" si="8">SUM(D12:D18)</f>
        <v>9801224</v>
      </c>
      <c r="E20" s="20">
        <f t="shared" si="8"/>
        <v>23918364.969999999</v>
      </c>
      <c r="F20" s="20">
        <f t="shared" si="8"/>
        <v>11906770.84</v>
      </c>
      <c r="G20" s="20">
        <f t="shared" si="8"/>
        <v>39286437.756499998</v>
      </c>
      <c r="H20" s="20">
        <f t="shared" si="8"/>
        <v>130430049.813795</v>
      </c>
      <c r="I20" s="20">
        <f t="shared" si="8"/>
        <v>132236138.5191581</v>
      </c>
      <c r="J20" s="20">
        <f t="shared" si="8"/>
        <v>25169502.531732246</v>
      </c>
      <c r="K20" s="20">
        <f t="shared" si="8"/>
        <v>25469993.792037163</v>
      </c>
      <c r="L20" s="20">
        <f t="shared" si="8"/>
        <v>21768825.249745168</v>
      </c>
      <c r="M20" s="20">
        <f t="shared" si="8"/>
        <v>27083308.720347457</v>
      </c>
      <c r="N20" s="20">
        <f t="shared" si="8"/>
        <v>26817646.352659695</v>
      </c>
      <c r="O20" s="20">
        <f t="shared" si="8"/>
        <v>27110354.555086497</v>
      </c>
      <c r="P20" s="20">
        <f t="shared" si="8"/>
        <v>27383338.915177703</v>
      </c>
      <c r="Q20" s="20">
        <f t="shared" si="8"/>
        <v>27664818.199007813</v>
      </c>
      <c r="R20" s="20">
        <f t="shared" si="8"/>
        <v>27955128.559779324</v>
      </c>
      <c r="S20" s="20">
        <f t="shared" si="8"/>
        <v>28254618.510773461</v>
      </c>
      <c r="T20" s="20">
        <f t="shared" si="8"/>
        <v>28568649.381897204</v>
      </c>
      <c r="U20" s="20">
        <f t="shared" si="8"/>
        <v>28892395.793114774</v>
      </c>
      <c r="V20" s="20">
        <f t="shared" si="8"/>
        <v>29221246.145388275</v>
      </c>
      <c r="W20" s="20">
        <f t="shared" si="8"/>
        <v>28910803.12977517</v>
      </c>
      <c r="X20" s="20">
        <f t="shared" si="8"/>
        <v>29267484.255354464</v>
      </c>
      <c r="Y20" s="20">
        <f t="shared" si="8"/>
        <v>29636522.396677963</v>
      </c>
      <c r="Z20" s="20">
        <f t="shared" si="8"/>
        <v>30018366.361469187</v>
      </c>
      <c r="AA20" s="20">
        <f t="shared" si="8"/>
        <v>30413481.479318824</v>
      </c>
      <c r="AB20" s="20">
        <f t="shared" si="8"/>
        <v>30822350.212153651</v>
      </c>
      <c r="AC20" s="20">
        <f t="shared" si="8"/>
        <v>31245472.787284374</v>
      </c>
      <c r="AD20" s="20">
        <f t="shared" si="8"/>
        <v>31683367.853867736</v>
      </c>
      <c r="AE20" s="20">
        <f t="shared" si="8"/>
        <v>32136573.163649224</v>
      </c>
      <c r="AF20" s="20">
        <f t="shared" si="8"/>
        <v>32605646.276884511</v>
      </c>
      <c r="AG20" s="20">
        <f t="shared" si="8"/>
        <v>33091165.294371311</v>
      </c>
      <c r="AH20" s="20">
        <f t="shared" si="8"/>
        <v>33593729.616557531</v>
      </c>
      <c r="AI20" s="20">
        <f t="shared" si="8"/>
        <v>34113960.730727598</v>
      </c>
      <c r="AJ20" s="20">
        <f t="shared" si="8"/>
        <v>34652503.027305529</v>
      </c>
    </row>
    <row r="21" spans="1:36" x14ac:dyDescent="0.25">
      <c r="B21" s="14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ht="15.75" thickBot="1" x14ac:dyDescent="0.3">
      <c r="B22" s="10" t="s">
        <v>18</v>
      </c>
      <c r="C22" s="21">
        <f>C5+C10-C20</f>
        <v>13874779.710000001</v>
      </c>
      <c r="D22" s="21">
        <f t="shared" ref="D22:AJ22" si="9">D5+D10-D20</f>
        <v>14269718.710000001</v>
      </c>
      <c r="E22" s="21">
        <f t="shared" si="9"/>
        <v>2580780.7400000021</v>
      </c>
      <c r="F22" s="21">
        <f t="shared" si="9"/>
        <v>6949690.9000000022</v>
      </c>
      <c r="G22" s="21">
        <f t="shared" si="9"/>
        <v>226224061.29350001</v>
      </c>
      <c r="H22" s="21">
        <f t="shared" si="9"/>
        <v>116982715.85220501</v>
      </c>
      <c r="I22" s="21">
        <f t="shared" si="9"/>
        <v>6942641.9241718948</v>
      </c>
      <c r="J22" s="21">
        <f t="shared" si="9"/>
        <v>5026932.2131208964</v>
      </c>
      <c r="K22" s="21">
        <f t="shared" si="9"/>
        <v>3699222.9545922317</v>
      </c>
      <c r="L22" s="21">
        <f t="shared" si="9"/>
        <v>6881209.6970283575</v>
      </c>
      <c r="M22" s="21">
        <f t="shared" si="9"/>
        <v>5585538.8885885365</v>
      </c>
      <c r="N22" s="21">
        <f t="shared" si="9"/>
        <v>5421645.2747532427</v>
      </c>
      <c r="O22" s="21">
        <f t="shared" si="9"/>
        <v>5477288.5132676363</v>
      </c>
      <c r="P22" s="21">
        <f t="shared" si="9"/>
        <v>5521192.369626835</v>
      </c>
      <c r="Q22" s="21">
        <f t="shared" si="9"/>
        <v>5547474.3698712923</v>
      </c>
      <c r="R22" s="21">
        <f t="shared" si="9"/>
        <v>5549942.0113367625</v>
      </c>
      <c r="S22" s="21">
        <f t="shared" si="9"/>
        <v>5522080.6638205387</v>
      </c>
      <c r="T22" s="21">
        <f t="shared" si="9"/>
        <v>5452041.0168131515</v>
      </c>
      <c r="U22" s="21">
        <f t="shared" si="9"/>
        <v>5332826.055937089</v>
      </c>
      <c r="V22" s="21">
        <f t="shared" si="9"/>
        <v>5162077.55110991</v>
      </c>
      <c r="W22" s="21">
        <f t="shared" si="9"/>
        <v>5581862.0383014493</v>
      </c>
      <c r="X22" s="21">
        <f t="shared" si="9"/>
        <v>5927856.2760833651</v>
      </c>
      <c r="Y22" s="21">
        <f t="shared" si="9"/>
        <v>6190532.1574731395</v>
      </c>
      <c r="Z22" s="21">
        <f t="shared" si="9"/>
        <v>6359941.0568523705</v>
      </c>
      <c r="AA22" s="21">
        <f t="shared" si="9"/>
        <v>6425697.5909904502</v>
      </c>
      <c r="AB22" s="21">
        <f t="shared" si="9"/>
        <v>6376962.7724282667</v>
      </c>
      <c r="AC22" s="21">
        <f t="shared" si="9"/>
        <v>6202426.5326712802</v>
      </c>
      <c r="AD22" s="21">
        <f t="shared" si="9"/>
        <v>5890289.5918062069</v>
      </c>
      <c r="AE22" s="21">
        <f t="shared" si="9"/>
        <v>5428244.6502896771</v>
      </c>
      <c r="AF22" s="21">
        <f t="shared" si="9"/>
        <v>4803456.8777591884</v>
      </c>
      <c r="AG22" s="21">
        <f t="shared" si="9"/>
        <v>4002543.6727854423</v>
      </c>
      <c r="AH22" s="21">
        <f t="shared" si="9"/>
        <v>3011553.6665194482</v>
      </c>
      <c r="AI22" s="21">
        <f t="shared" si="9"/>
        <v>1815944.9421863034</v>
      </c>
      <c r="AJ22" s="21">
        <f t="shared" si="9"/>
        <v>400562.44133917242</v>
      </c>
    </row>
    <row r="23" spans="1:36" ht="15.75" thickTop="1" x14ac:dyDescent="0.25">
      <c r="B23" s="2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x14ac:dyDescent="0.25">
      <c r="B24" s="10" t="s">
        <v>33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x14ac:dyDescent="0.25">
      <c r="B25" t="s">
        <v>34</v>
      </c>
      <c r="C25" s="19"/>
      <c r="D25" s="19"/>
      <c r="E25" s="13">
        <v>0</v>
      </c>
      <c r="F25" s="13">
        <v>0</v>
      </c>
      <c r="G25" s="13">
        <v>20000000</v>
      </c>
      <c r="H25" s="13">
        <v>100320000</v>
      </c>
      <c r="I25" s="13">
        <v>100470000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</row>
    <row r="26" spans="1:36" x14ac:dyDescent="0.25">
      <c r="B26" t="s">
        <v>35</v>
      </c>
      <c r="C26" s="23"/>
      <c r="D26" s="23"/>
      <c r="E26" s="13">
        <v>0</v>
      </c>
      <c r="F26" s="13">
        <v>0</v>
      </c>
      <c r="G26" s="13">
        <v>1000000</v>
      </c>
      <c r="H26" s="13">
        <v>1000000</v>
      </c>
      <c r="I26" s="13">
        <v>1000000</v>
      </c>
      <c r="J26" s="13">
        <v>1000000</v>
      </c>
      <c r="K26" s="13">
        <v>1000000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</row>
    <row r="27" spans="1:36" x14ac:dyDescent="0.25">
      <c r="B27" t="s">
        <v>36</v>
      </c>
      <c r="C27" s="19"/>
      <c r="D27" s="19"/>
      <c r="E27" s="13">
        <v>0</v>
      </c>
      <c r="F27" s="13">
        <v>0</v>
      </c>
      <c r="G27" s="13">
        <v>6000000</v>
      </c>
      <c r="H27" s="13">
        <v>7000000</v>
      </c>
      <c r="I27" s="13">
        <v>7000000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</row>
    <row r="28" spans="1:36" x14ac:dyDescent="0.25">
      <c r="B28" t="s">
        <v>21</v>
      </c>
      <c r="E28" s="13">
        <v>0</v>
      </c>
      <c r="F28" s="13">
        <v>4155000</v>
      </c>
      <c r="G28" s="13">
        <v>4105000</v>
      </c>
      <c r="H28" s="13">
        <v>1455000</v>
      </c>
      <c r="I28" s="13">
        <v>2815000</v>
      </c>
      <c r="J28" s="13">
        <v>3000000</v>
      </c>
      <c r="K28" s="13">
        <v>3000000</v>
      </c>
      <c r="L28" s="13">
        <v>0</v>
      </c>
      <c r="M28" s="13">
        <v>5000000</v>
      </c>
      <c r="N28" s="13">
        <v>5000000</v>
      </c>
      <c r="O28" s="13">
        <v>5000000</v>
      </c>
      <c r="P28" s="13">
        <v>5000000</v>
      </c>
      <c r="Q28" s="13">
        <v>5000000</v>
      </c>
      <c r="R28" s="13">
        <v>5000000</v>
      </c>
      <c r="S28" s="13">
        <v>5000000</v>
      </c>
      <c r="T28" s="13">
        <v>5000000</v>
      </c>
      <c r="U28" s="13">
        <v>5000000</v>
      </c>
      <c r="V28" s="13">
        <v>5000000</v>
      </c>
      <c r="W28" s="13">
        <v>5000000</v>
      </c>
      <c r="X28" s="13">
        <v>5000000</v>
      </c>
      <c r="Y28" s="13">
        <v>5000000</v>
      </c>
      <c r="Z28" s="13">
        <v>5000000</v>
      </c>
      <c r="AA28" s="13">
        <v>5000000</v>
      </c>
      <c r="AB28" s="13">
        <v>5000000</v>
      </c>
      <c r="AC28" s="13">
        <v>5000000</v>
      </c>
      <c r="AD28" s="13">
        <v>5000000</v>
      </c>
      <c r="AE28" s="13">
        <v>5000000</v>
      </c>
      <c r="AF28" s="13">
        <v>5000000</v>
      </c>
      <c r="AG28" s="13">
        <v>5000000</v>
      </c>
      <c r="AH28" s="13">
        <v>5000000</v>
      </c>
      <c r="AI28" s="13">
        <v>5000000</v>
      </c>
      <c r="AJ28" s="13">
        <v>5000000</v>
      </c>
    </row>
    <row r="30" spans="1:36" x14ac:dyDescent="0.25">
      <c r="A30">
        <v>30</v>
      </c>
      <c r="B30" t="s">
        <v>22</v>
      </c>
      <c r="C30" s="27"/>
    </row>
    <row r="31" spans="1:36" x14ac:dyDescent="0.25">
      <c r="A31" s="18">
        <v>1500000</v>
      </c>
      <c r="B31" t="s">
        <v>54</v>
      </c>
      <c r="C31" s="18"/>
      <c r="G31" t="s">
        <v>56</v>
      </c>
    </row>
    <row r="32" spans="1:36" x14ac:dyDescent="0.25">
      <c r="B32" t="s">
        <v>23</v>
      </c>
      <c r="E32" s="25">
        <v>2018</v>
      </c>
      <c r="F32" s="25">
        <v>2019</v>
      </c>
      <c r="G32" s="25">
        <v>2020</v>
      </c>
      <c r="H32" s="25">
        <v>2021</v>
      </c>
      <c r="I32" s="25">
        <v>2022</v>
      </c>
      <c r="J32" s="25">
        <v>2023</v>
      </c>
      <c r="K32" s="25">
        <v>2024</v>
      </c>
      <c r="L32" s="25">
        <v>2025</v>
      </c>
      <c r="M32" s="25">
        <v>2026</v>
      </c>
      <c r="N32" s="25">
        <v>2027</v>
      </c>
      <c r="O32" s="25">
        <v>2028</v>
      </c>
      <c r="P32" s="25">
        <v>2029</v>
      </c>
      <c r="Q32" s="25">
        <v>2030</v>
      </c>
      <c r="R32" s="25">
        <v>2031</v>
      </c>
      <c r="S32" s="25">
        <v>2032</v>
      </c>
      <c r="T32" s="25">
        <v>2033</v>
      </c>
      <c r="U32" s="25">
        <v>2034</v>
      </c>
      <c r="V32" s="25">
        <v>2035</v>
      </c>
      <c r="W32" s="25">
        <v>2036</v>
      </c>
      <c r="X32" s="25">
        <v>2037</v>
      </c>
      <c r="Y32" s="25">
        <v>2038</v>
      </c>
      <c r="Z32" s="25">
        <v>2039</v>
      </c>
      <c r="AA32" s="25">
        <v>2040</v>
      </c>
      <c r="AB32" s="25">
        <v>2041</v>
      </c>
      <c r="AC32" s="25">
        <v>2042</v>
      </c>
      <c r="AD32" s="25">
        <v>2043</v>
      </c>
      <c r="AE32" s="25">
        <v>2044</v>
      </c>
      <c r="AF32" s="25">
        <v>2045</v>
      </c>
      <c r="AG32" s="25">
        <v>2046</v>
      </c>
      <c r="AH32" s="25">
        <v>2047</v>
      </c>
      <c r="AI32" s="25">
        <v>2048</v>
      </c>
      <c r="AJ32" s="25">
        <v>2049</v>
      </c>
    </row>
    <row r="33" spans="2:36" x14ac:dyDescent="0.25">
      <c r="B33" s="28" t="s">
        <v>24</v>
      </c>
      <c r="E33" s="29"/>
      <c r="F33" s="29"/>
      <c r="G33" s="29">
        <v>240000000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30"/>
    </row>
    <row r="34" spans="2:36" x14ac:dyDescent="0.25">
      <c r="B34" s="28" t="s">
        <v>25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30"/>
    </row>
    <row r="35" spans="2:36" x14ac:dyDescent="0.25">
      <c r="B35" s="28" t="s">
        <v>26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30"/>
    </row>
    <row r="36" spans="2:36" ht="15.75" thickBot="1" x14ac:dyDescent="0.3">
      <c r="B36" s="28" t="s">
        <v>27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31"/>
    </row>
    <row r="37" spans="2:36" ht="15.75" thickBot="1" x14ac:dyDescent="0.3">
      <c r="E37" s="32">
        <f t="shared" ref="E37:AJ37" si="10">SUM(E33:E36)</f>
        <v>0</v>
      </c>
      <c r="F37" s="32">
        <f t="shared" si="10"/>
        <v>0</v>
      </c>
      <c r="G37" s="32">
        <f t="shared" si="10"/>
        <v>240000000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10"/>
        <v>0</v>
      </c>
      <c r="O37" s="32">
        <f t="shared" si="10"/>
        <v>0</v>
      </c>
      <c r="P37" s="32">
        <f t="shared" si="10"/>
        <v>0</v>
      </c>
      <c r="Q37" s="32">
        <f t="shared" si="10"/>
        <v>0</v>
      </c>
      <c r="R37" s="32">
        <f t="shared" si="10"/>
        <v>0</v>
      </c>
      <c r="S37" s="32">
        <f t="shared" si="10"/>
        <v>0</v>
      </c>
      <c r="T37" s="32">
        <f t="shared" si="10"/>
        <v>0</v>
      </c>
      <c r="U37" s="32">
        <f t="shared" si="10"/>
        <v>0</v>
      </c>
      <c r="V37" s="32">
        <f t="shared" si="10"/>
        <v>0</v>
      </c>
      <c r="W37" s="32">
        <f t="shared" si="10"/>
        <v>0</v>
      </c>
      <c r="X37" s="32">
        <f t="shared" si="10"/>
        <v>0</v>
      </c>
      <c r="Y37" s="32">
        <f t="shared" si="10"/>
        <v>0</v>
      </c>
      <c r="Z37" s="32">
        <f t="shared" si="10"/>
        <v>0</v>
      </c>
      <c r="AA37" s="32">
        <f t="shared" si="10"/>
        <v>0</v>
      </c>
      <c r="AB37" s="32">
        <f t="shared" si="10"/>
        <v>0</v>
      </c>
      <c r="AC37" s="32">
        <f t="shared" si="10"/>
        <v>0</v>
      </c>
      <c r="AD37" s="32">
        <f t="shared" si="10"/>
        <v>0</v>
      </c>
      <c r="AE37" s="32">
        <f t="shared" si="10"/>
        <v>0</v>
      </c>
      <c r="AF37" s="32">
        <f t="shared" si="10"/>
        <v>0</v>
      </c>
      <c r="AG37" s="32">
        <f t="shared" si="10"/>
        <v>0</v>
      </c>
      <c r="AH37" s="32">
        <f t="shared" si="10"/>
        <v>0</v>
      </c>
      <c r="AI37" s="32">
        <f t="shared" si="10"/>
        <v>0</v>
      </c>
      <c r="AJ37" s="32">
        <f t="shared" si="10"/>
        <v>0</v>
      </c>
    </row>
    <row r="39" spans="2:36" x14ac:dyDescent="0.25">
      <c r="B39" s="24" t="s">
        <v>28</v>
      </c>
    </row>
    <row r="40" spans="2:36" x14ac:dyDescent="0.25">
      <c r="B40" s="28" t="s">
        <v>24</v>
      </c>
      <c r="E40" s="29"/>
      <c r="F40" s="29">
        <f>(E33/1000000*$A$31)/$A$30</f>
        <v>0</v>
      </c>
      <c r="G40" s="29">
        <f t="shared" ref="G40:V43" si="11">F40+(F33/1000000*$A$31)/$A$30</f>
        <v>0</v>
      </c>
      <c r="H40" s="29">
        <f t="shared" si="11"/>
        <v>12000000</v>
      </c>
      <c r="I40" s="29">
        <f t="shared" si="11"/>
        <v>12000000</v>
      </c>
      <c r="J40" s="29">
        <f t="shared" si="11"/>
        <v>12000000</v>
      </c>
      <c r="K40" s="29">
        <f t="shared" si="11"/>
        <v>12000000</v>
      </c>
      <c r="L40" s="29">
        <f t="shared" si="11"/>
        <v>12000000</v>
      </c>
      <c r="M40" s="29">
        <f t="shared" si="11"/>
        <v>12000000</v>
      </c>
      <c r="N40" s="29">
        <f t="shared" si="11"/>
        <v>12000000</v>
      </c>
      <c r="O40" s="29">
        <f t="shared" si="11"/>
        <v>12000000</v>
      </c>
      <c r="P40" s="29">
        <f t="shared" si="11"/>
        <v>12000000</v>
      </c>
      <c r="Q40" s="29">
        <f t="shared" si="11"/>
        <v>12000000</v>
      </c>
      <c r="R40" s="29">
        <f t="shared" si="11"/>
        <v>12000000</v>
      </c>
      <c r="S40" s="29">
        <f t="shared" si="11"/>
        <v>12000000</v>
      </c>
      <c r="T40" s="29">
        <f t="shared" si="11"/>
        <v>12000000</v>
      </c>
      <c r="U40" s="29">
        <f t="shared" si="11"/>
        <v>12000000</v>
      </c>
      <c r="V40" s="29">
        <f t="shared" si="11"/>
        <v>12000000</v>
      </c>
      <c r="W40" s="29">
        <f t="shared" ref="W40:AJ41" si="12">V40+(V33/1000000*$A$31)/$A$30</f>
        <v>12000000</v>
      </c>
      <c r="X40" s="29">
        <f t="shared" si="12"/>
        <v>12000000</v>
      </c>
      <c r="Y40" s="29">
        <f t="shared" si="12"/>
        <v>12000000</v>
      </c>
      <c r="Z40" s="29">
        <f t="shared" si="12"/>
        <v>12000000</v>
      </c>
      <c r="AA40" s="29">
        <f t="shared" si="12"/>
        <v>12000000</v>
      </c>
      <c r="AB40" s="29">
        <f t="shared" si="12"/>
        <v>12000000</v>
      </c>
      <c r="AC40" s="29">
        <f t="shared" si="12"/>
        <v>12000000</v>
      </c>
      <c r="AD40" s="29">
        <f t="shared" si="12"/>
        <v>12000000</v>
      </c>
      <c r="AE40" s="29">
        <f t="shared" si="12"/>
        <v>12000000</v>
      </c>
      <c r="AF40" s="29">
        <f t="shared" si="12"/>
        <v>12000000</v>
      </c>
      <c r="AG40" s="29">
        <f t="shared" si="12"/>
        <v>12000000</v>
      </c>
      <c r="AH40" s="29">
        <f t="shared" si="12"/>
        <v>12000000</v>
      </c>
      <c r="AI40" s="29">
        <f t="shared" si="12"/>
        <v>12000000</v>
      </c>
      <c r="AJ40" s="29">
        <f t="shared" si="12"/>
        <v>12000000</v>
      </c>
    </row>
    <row r="41" spans="2:36" x14ac:dyDescent="0.25">
      <c r="B41" s="28" t="s">
        <v>25</v>
      </c>
      <c r="E41" s="29"/>
      <c r="F41" s="29">
        <f>(E34/1000000*$A$31)/$A$30</f>
        <v>0</v>
      </c>
      <c r="G41" s="29">
        <f t="shared" si="11"/>
        <v>0</v>
      </c>
      <c r="H41" s="29">
        <f t="shared" si="11"/>
        <v>0</v>
      </c>
      <c r="I41" s="29">
        <f t="shared" si="11"/>
        <v>0</v>
      </c>
      <c r="J41" s="29">
        <f t="shared" si="11"/>
        <v>0</v>
      </c>
      <c r="K41" s="29">
        <f t="shared" si="11"/>
        <v>0</v>
      </c>
      <c r="L41" s="29">
        <f t="shared" si="11"/>
        <v>0</v>
      </c>
      <c r="M41" s="29">
        <f t="shared" si="11"/>
        <v>0</v>
      </c>
      <c r="N41" s="29">
        <f t="shared" si="11"/>
        <v>0</v>
      </c>
      <c r="O41" s="29">
        <f t="shared" si="11"/>
        <v>0</v>
      </c>
      <c r="P41" s="29">
        <f t="shared" si="11"/>
        <v>0</v>
      </c>
      <c r="Q41" s="29">
        <f t="shared" si="11"/>
        <v>0</v>
      </c>
      <c r="R41" s="29">
        <f t="shared" si="11"/>
        <v>0</v>
      </c>
      <c r="S41" s="29">
        <f t="shared" si="11"/>
        <v>0</v>
      </c>
      <c r="T41" s="29">
        <f t="shared" si="11"/>
        <v>0</v>
      </c>
      <c r="U41" s="29">
        <f t="shared" si="11"/>
        <v>0</v>
      </c>
      <c r="V41" s="29">
        <f t="shared" si="11"/>
        <v>0</v>
      </c>
      <c r="W41" s="29">
        <f t="shared" si="12"/>
        <v>0</v>
      </c>
      <c r="X41" s="29">
        <f t="shared" si="12"/>
        <v>0</v>
      </c>
      <c r="Y41" s="29">
        <f t="shared" si="12"/>
        <v>0</v>
      </c>
      <c r="Z41" s="29">
        <f t="shared" si="12"/>
        <v>0</v>
      </c>
      <c r="AA41" s="29">
        <f t="shared" si="12"/>
        <v>0</v>
      </c>
      <c r="AB41" s="29">
        <f t="shared" si="12"/>
        <v>0</v>
      </c>
      <c r="AC41" s="29">
        <f t="shared" si="12"/>
        <v>0</v>
      </c>
      <c r="AD41" s="29">
        <f t="shared" si="12"/>
        <v>0</v>
      </c>
      <c r="AE41" s="29">
        <f t="shared" si="12"/>
        <v>0</v>
      </c>
      <c r="AF41" s="29">
        <f t="shared" si="12"/>
        <v>0</v>
      </c>
      <c r="AG41" s="29">
        <f t="shared" si="12"/>
        <v>0</v>
      </c>
      <c r="AH41" s="29">
        <f t="shared" si="12"/>
        <v>0</v>
      </c>
      <c r="AI41" s="29">
        <f t="shared" si="12"/>
        <v>0</v>
      </c>
      <c r="AJ41" s="29">
        <f t="shared" si="12"/>
        <v>0</v>
      </c>
    </row>
    <row r="42" spans="2:36" x14ac:dyDescent="0.25">
      <c r="B42" s="28" t="s">
        <v>26</v>
      </c>
      <c r="E42" s="30"/>
      <c r="F42" s="29">
        <f>(E35/1000000*$A$31)/$A$30</f>
        <v>0</v>
      </c>
      <c r="G42" s="29">
        <f t="shared" si="11"/>
        <v>0</v>
      </c>
      <c r="H42" s="29">
        <f t="shared" si="11"/>
        <v>0</v>
      </c>
      <c r="I42" s="29">
        <f t="shared" si="11"/>
        <v>0</v>
      </c>
      <c r="J42" s="29">
        <f t="shared" si="11"/>
        <v>0</v>
      </c>
      <c r="K42" s="29">
        <f t="shared" si="11"/>
        <v>0</v>
      </c>
      <c r="L42" s="29">
        <f t="shared" si="11"/>
        <v>0</v>
      </c>
      <c r="M42" s="29">
        <f t="shared" si="11"/>
        <v>0</v>
      </c>
      <c r="N42" s="29">
        <f t="shared" si="11"/>
        <v>0</v>
      </c>
      <c r="O42" s="29">
        <f t="shared" si="11"/>
        <v>0</v>
      </c>
      <c r="P42" s="29">
        <f t="shared" si="11"/>
        <v>0</v>
      </c>
      <c r="Q42" s="29">
        <f t="shared" si="11"/>
        <v>0</v>
      </c>
      <c r="R42" s="29">
        <f t="shared" si="11"/>
        <v>0</v>
      </c>
      <c r="S42" s="29">
        <f t="shared" si="11"/>
        <v>0</v>
      </c>
      <c r="T42" s="29">
        <f t="shared" si="11"/>
        <v>0</v>
      </c>
      <c r="U42" s="29">
        <f t="shared" si="11"/>
        <v>0</v>
      </c>
      <c r="V42" s="29">
        <f t="shared" si="11"/>
        <v>0</v>
      </c>
      <c r="W42" s="29">
        <f t="shared" ref="W42:AJ43" si="13">V42+(V35/1000000*$A$31)/$A$30</f>
        <v>0</v>
      </c>
      <c r="X42" s="29">
        <f t="shared" si="13"/>
        <v>0</v>
      </c>
      <c r="Y42" s="29">
        <f t="shared" si="13"/>
        <v>0</v>
      </c>
      <c r="Z42" s="29">
        <f t="shared" si="13"/>
        <v>0</v>
      </c>
      <c r="AA42" s="29">
        <f t="shared" si="13"/>
        <v>0</v>
      </c>
      <c r="AB42" s="29">
        <f t="shared" si="13"/>
        <v>0</v>
      </c>
      <c r="AC42" s="29">
        <f t="shared" si="13"/>
        <v>0</v>
      </c>
      <c r="AD42" s="29">
        <f t="shared" si="13"/>
        <v>0</v>
      </c>
      <c r="AE42" s="29">
        <f t="shared" si="13"/>
        <v>0</v>
      </c>
      <c r="AF42" s="29">
        <f t="shared" si="13"/>
        <v>0</v>
      </c>
      <c r="AG42" s="29">
        <f t="shared" si="13"/>
        <v>0</v>
      </c>
      <c r="AH42" s="29">
        <f t="shared" si="13"/>
        <v>0</v>
      </c>
      <c r="AI42" s="29">
        <f t="shared" si="13"/>
        <v>0</v>
      </c>
      <c r="AJ42" s="29">
        <f t="shared" si="13"/>
        <v>0</v>
      </c>
    </row>
    <row r="43" spans="2:36" ht="15.75" thickBot="1" x14ac:dyDescent="0.3">
      <c r="B43" s="28" t="s">
        <v>27</v>
      </c>
      <c r="E43" s="31"/>
      <c r="F43" s="29">
        <f>(E36/1000000*$A$31)/$A$30</f>
        <v>0</v>
      </c>
      <c r="G43" s="29">
        <f t="shared" si="11"/>
        <v>0</v>
      </c>
      <c r="H43" s="29">
        <f t="shared" si="11"/>
        <v>0</v>
      </c>
      <c r="I43" s="29">
        <f t="shared" si="11"/>
        <v>0</v>
      </c>
      <c r="J43" s="29">
        <f t="shared" si="11"/>
        <v>0</v>
      </c>
      <c r="K43" s="29">
        <f t="shared" si="11"/>
        <v>0</v>
      </c>
      <c r="L43" s="29">
        <f t="shared" si="11"/>
        <v>0</v>
      </c>
      <c r="M43" s="29">
        <f t="shared" si="11"/>
        <v>0</v>
      </c>
      <c r="N43" s="29">
        <f t="shared" si="11"/>
        <v>0</v>
      </c>
      <c r="O43" s="29">
        <f t="shared" si="11"/>
        <v>0</v>
      </c>
      <c r="P43" s="29">
        <f t="shared" si="11"/>
        <v>0</v>
      </c>
      <c r="Q43" s="29">
        <f t="shared" si="11"/>
        <v>0</v>
      </c>
      <c r="R43" s="29">
        <f t="shared" si="11"/>
        <v>0</v>
      </c>
      <c r="S43" s="29">
        <f t="shared" si="11"/>
        <v>0</v>
      </c>
      <c r="T43" s="29">
        <f t="shared" si="11"/>
        <v>0</v>
      </c>
      <c r="U43" s="29">
        <f t="shared" si="11"/>
        <v>0</v>
      </c>
      <c r="V43" s="29">
        <f t="shared" si="11"/>
        <v>0</v>
      </c>
      <c r="W43" s="29">
        <f t="shared" si="13"/>
        <v>0</v>
      </c>
      <c r="X43" s="29">
        <f t="shared" si="13"/>
        <v>0</v>
      </c>
      <c r="Y43" s="29">
        <f t="shared" si="13"/>
        <v>0</v>
      </c>
      <c r="Z43" s="29">
        <f t="shared" si="13"/>
        <v>0</v>
      </c>
      <c r="AA43" s="29">
        <f t="shared" si="13"/>
        <v>0</v>
      </c>
      <c r="AB43" s="29">
        <f t="shared" si="13"/>
        <v>0</v>
      </c>
      <c r="AC43" s="29">
        <f t="shared" si="13"/>
        <v>0</v>
      </c>
      <c r="AD43" s="29">
        <f t="shared" si="13"/>
        <v>0</v>
      </c>
      <c r="AE43" s="29">
        <f t="shared" si="13"/>
        <v>0</v>
      </c>
      <c r="AF43" s="29">
        <f t="shared" si="13"/>
        <v>0</v>
      </c>
      <c r="AG43" s="29">
        <f t="shared" si="13"/>
        <v>0</v>
      </c>
      <c r="AH43" s="29">
        <f t="shared" si="13"/>
        <v>0</v>
      </c>
      <c r="AI43" s="29">
        <f t="shared" si="13"/>
        <v>0</v>
      </c>
      <c r="AJ43" s="29">
        <f t="shared" si="13"/>
        <v>0</v>
      </c>
    </row>
    <row r="44" spans="2:36" ht="15.75" thickBot="1" x14ac:dyDescent="0.3">
      <c r="E44" s="32">
        <f t="shared" ref="E44:AJ44" si="14">SUM(E40:E43)</f>
        <v>0</v>
      </c>
      <c r="F44" s="32">
        <f t="shared" si="14"/>
        <v>0</v>
      </c>
      <c r="G44" s="32">
        <f t="shared" si="14"/>
        <v>0</v>
      </c>
      <c r="H44" s="32">
        <f t="shared" si="14"/>
        <v>12000000</v>
      </c>
      <c r="I44" s="32">
        <f t="shared" si="14"/>
        <v>12000000</v>
      </c>
      <c r="J44" s="32">
        <f t="shared" si="14"/>
        <v>12000000</v>
      </c>
      <c r="K44" s="32">
        <f t="shared" si="14"/>
        <v>12000000</v>
      </c>
      <c r="L44" s="32">
        <f t="shared" si="14"/>
        <v>12000000</v>
      </c>
      <c r="M44" s="32">
        <f t="shared" si="14"/>
        <v>12000000</v>
      </c>
      <c r="N44" s="32">
        <f t="shared" si="14"/>
        <v>12000000</v>
      </c>
      <c r="O44" s="32">
        <f t="shared" si="14"/>
        <v>12000000</v>
      </c>
      <c r="P44" s="32">
        <f t="shared" si="14"/>
        <v>12000000</v>
      </c>
      <c r="Q44" s="32">
        <f t="shared" si="14"/>
        <v>12000000</v>
      </c>
      <c r="R44" s="32">
        <f t="shared" si="14"/>
        <v>12000000</v>
      </c>
      <c r="S44" s="32">
        <f t="shared" si="14"/>
        <v>12000000</v>
      </c>
      <c r="T44" s="32">
        <f t="shared" si="14"/>
        <v>12000000</v>
      </c>
      <c r="U44" s="32">
        <f t="shared" si="14"/>
        <v>12000000</v>
      </c>
      <c r="V44" s="32">
        <f t="shared" si="14"/>
        <v>12000000</v>
      </c>
      <c r="W44" s="32">
        <f t="shared" si="14"/>
        <v>12000000</v>
      </c>
      <c r="X44" s="32">
        <f t="shared" si="14"/>
        <v>12000000</v>
      </c>
      <c r="Y44" s="32">
        <f t="shared" si="14"/>
        <v>12000000</v>
      </c>
      <c r="Z44" s="32">
        <f t="shared" si="14"/>
        <v>12000000</v>
      </c>
      <c r="AA44" s="32">
        <f t="shared" si="14"/>
        <v>12000000</v>
      </c>
      <c r="AB44" s="32">
        <f t="shared" si="14"/>
        <v>12000000</v>
      </c>
      <c r="AC44" s="32">
        <f t="shared" si="14"/>
        <v>12000000</v>
      </c>
      <c r="AD44" s="32">
        <f t="shared" si="14"/>
        <v>12000000</v>
      </c>
      <c r="AE44" s="32">
        <f t="shared" si="14"/>
        <v>12000000</v>
      </c>
      <c r="AF44" s="32">
        <f t="shared" si="14"/>
        <v>12000000</v>
      </c>
      <c r="AG44" s="32">
        <f t="shared" si="14"/>
        <v>12000000</v>
      </c>
      <c r="AH44" s="32">
        <f t="shared" si="14"/>
        <v>12000000</v>
      </c>
      <c r="AI44" s="32">
        <f t="shared" si="14"/>
        <v>12000000</v>
      </c>
      <c r="AJ44" s="32">
        <f t="shared" si="14"/>
        <v>12000000</v>
      </c>
    </row>
    <row r="46" spans="2:36" x14ac:dyDescent="0.25">
      <c r="B46" t="s">
        <v>29</v>
      </c>
      <c r="F46" s="29">
        <v>657650</v>
      </c>
      <c r="G46" s="29">
        <v>655900</v>
      </c>
      <c r="H46" s="29">
        <v>658400</v>
      </c>
      <c r="I46" s="29">
        <v>654900</v>
      </c>
      <c r="J46" s="29">
        <v>655650</v>
      </c>
      <c r="K46" s="29">
        <v>655400</v>
      </c>
      <c r="L46" s="29">
        <v>654775</v>
      </c>
      <c r="M46" s="29">
        <v>658900</v>
      </c>
      <c r="N46" s="29">
        <v>655400</v>
      </c>
      <c r="O46" s="29">
        <v>657000</v>
      </c>
      <c r="P46" s="29">
        <v>657800</v>
      </c>
      <c r="Q46" s="29">
        <v>657800</v>
      </c>
      <c r="R46" s="29">
        <v>657000</v>
      </c>
      <c r="S46" s="29">
        <v>655400</v>
      </c>
      <c r="T46" s="29">
        <v>658000</v>
      </c>
      <c r="U46" s="29">
        <v>659600</v>
      </c>
      <c r="V46" s="29">
        <v>655200</v>
      </c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8" spans="2:36" x14ac:dyDescent="0.25">
      <c r="B48" t="s">
        <v>38</v>
      </c>
      <c r="F48" s="4">
        <v>0.19</v>
      </c>
      <c r="G48" s="4">
        <v>0.15</v>
      </c>
      <c r="H48" s="4">
        <v>0.15</v>
      </c>
      <c r="I48" s="4">
        <v>0.05</v>
      </c>
      <c r="J48" s="4">
        <v>0.05</v>
      </c>
      <c r="K48" s="4">
        <v>0.04</v>
      </c>
      <c r="L48" s="4">
        <v>3.5000000000000003E-2</v>
      </c>
      <c r="M48" s="4">
        <v>3.5000000000000003E-2</v>
      </c>
      <c r="N48" s="4">
        <v>3.5000000000000003E-2</v>
      </c>
      <c r="O48" s="4">
        <v>0.02</v>
      </c>
      <c r="P48" s="4">
        <v>0.01</v>
      </c>
      <c r="Q48" s="4">
        <v>0.01</v>
      </c>
      <c r="R48" s="4">
        <v>0.01</v>
      </c>
      <c r="S48" s="4">
        <v>0.01</v>
      </c>
      <c r="T48" s="4">
        <v>0.01</v>
      </c>
      <c r="U48" s="4">
        <v>0.01</v>
      </c>
      <c r="V48" s="4">
        <v>0.01</v>
      </c>
      <c r="W48" s="4">
        <v>0.01</v>
      </c>
      <c r="X48" s="4">
        <v>0.01</v>
      </c>
      <c r="Y48" s="4">
        <v>0.01</v>
      </c>
      <c r="Z48" s="4">
        <v>0.01</v>
      </c>
      <c r="AA48" s="4">
        <v>0.01</v>
      </c>
      <c r="AB48" s="4">
        <v>0.01</v>
      </c>
      <c r="AC48" s="4">
        <v>0.01</v>
      </c>
      <c r="AD48" s="4">
        <v>0.01</v>
      </c>
      <c r="AE48" s="4">
        <v>0.01</v>
      </c>
      <c r="AF48" s="4">
        <v>0.01</v>
      </c>
      <c r="AG48" s="4">
        <v>0.01</v>
      </c>
      <c r="AH48" s="4">
        <v>0.01</v>
      </c>
      <c r="AI48" s="4">
        <v>0.01</v>
      </c>
      <c r="AJ48" s="4">
        <v>0.01</v>
      </c>
    </row>
    <row r="50" spans="2:36" x14ac:dyDescent="0.25">
      <c r="B50" t="s">
        <v>39</v>
      </c>
      <c r="E50" s="26">
        <v>40.44</v>
      </c>
      <c r="F50" s="26">
        <f>E50*(1+F48)</f>
        <v>48.123599999999996</v>
      </c>
      <c r="G50" s="26">
        <f t="shared" ref="G50:AJ50" si="15">F50*(1+G48)</f>
        <v>55.342139999999993</v>
      </c>
      <c r="H50" s="26">
        <f t="shared" si="15"/>
        <v>63.643460999999988</v>
      </c>
      <c r="I50" s="26">
        <f t="shared" si="15"/>
        <v>66.825634049999991</v>
      </c>
      <c r="J50" s="26">
        <f t="shared" si="15"/>
        <v>70.166915752499989</v>
      </c>
      <c r="K50" s="26">
        <f t="shared" si="15"/>
        <v>72.973592382599989</v>
      </c>
      <c r="L50" s="26">
        <f t="shared" si="15"/>
        <v>75.527668115990977</v>
      </c>
      <c r="M50" s="26">
        <f t="shared" si="15"/>
        <v>78.17113650005065</v>
      </c>
      <c r="N50" s="26">
        <f t="shared" si="15"/>
        <v>80.907126277552422</v>
      </c>
      <c r="O50" s="26">
        <f t="shared" si="15"/>
        <v>82.525268803103472</v>
      </c>
      <c r="P50" s="26">
        <f t="shared" si="15"/>
        <v>83.350521491134501</v>
      </c>
      <c r="Q50" s="26">
        <f t="shared" si="15"/>
        <v>84.184026706045842</v>
      </c>
      <c r="R50" s="26">
        <f t="shared" si="15"/>
        <v>85.025866973106304</v>
      </c>
      <c r="S50" s="26">
        <f t="shared" si="15"/>
        <v>85.876125642837366</v>
      </c>
      <c r="T50" s="26">
        <f t="shared" si="15"/>
        <v>86.734886899265746</v>
      </c>
      <c r="U50" s="26">
        <f t="shared" si="15"/>
        <v>87.60223576825841</v>
      </c>
      <c r="V50" s="26">
        <f t="shared" si="15"/>
        <v>88.478258125940997</v>
      </c>
      <c r="W50" s="26">
        <f t="shared" si="15"/>
        <v>89.363040707200412</v>
      </c>
      <c r="X50" s="26">
        <f t="shared" si="15"/>
        <v>90.256671114272422</v>
      </c>
      <c r="Y50" s="26">
        <f t="shared" si="15"/>
        <v>91.159237825415147</v>
      </c>
      <c r="Z50" s="26">
        <f t="shared" si="15"/>
        <v>92.070830203669303</v>
      </c>
      <c r="AA50" s="26">
        <f t="shared" si="15"/>
        <v>92.991538505706004</v>
      </c>
      <c r="AB50" s="26">
        <f t="shared" si="15"/>
        <v>93.921453890763061</v>
      </c>
      <c r="AC50" s="26">
        <f t="shared" si="15"/>
        <v>94.860668429670696</v>
      </c>
      <c r="AD50" s="26">
        <f t="shared" si="15"/>
        <v>95.809275113967402</v>
      </c>
      <c r="AE50" s="26">
        <f t="shared" si="15"/>
        <v>96.767367865107076</v>
      </c>
      <c r="AF50" s="26">
        <f t="shared" si="15"/>
        <v>97.735041543758143</v>
      </c>
      <c r="AG50" s="26">
        <f t="shared" si="15"/>
        <v>98.712391959195728</v>
      </c>
      <c r="AH50" s="26">
        <f t="shared" si="15"/>
        <v>99.699515878787679</v>
      </c>
      <c r="AI50" s="26">
        <f t="shared" si="15"/>
        <v>100.69651103757556</v>
      </c>
      <c r="AJ50" s="26">
        <f t="shared" si="15"/>
        <v>101.70347614795132</v>
      </c>
    </row>
    <row r="52" spans="2:36" x14ac:dyDescent="0.25">
      <c r="E52" s="26">
        <f>E50*12</f>
        <v>485.28</v>
      </c>
      <c r="F52" s="26">
        <f t="shared" ref="F52:AJ52" si="16">F50*12</f>
        <v>577.4831999999999</v>
      </c>
      <c r="G52" s="26">
        <f t="shared" si="16"/>
        <v>664.10567999999989</v>
      </c>
      <c r="H52" s="26">
        <f t="shared" si="16"/>
        <v>763.7215319999998</v>
      </c>
      <c r="I52" s="26">
        <f t="shared" si="16"/>
        <v>801.90760859999989</v>
      </c>
      <c r="J52" s="26">
        <f t="shared" si="16"/>
        <v>842.00298902999987</v>
      </c>
      <c r="K52" s="26">
        <f t="shared" si="16"/>
        <v>875.68310859119993</v>
      </c>
      <c r="L52" s="26">
        <f t="shared" si="16"/>
        <v>906.33201739189167</v>
      </c>
      <c r="M52" s="26">
        <f t="shared" si="16"/>
        <v>938.05363800060786</v>
      </c>
      <c r="N52" s="26">
        <f t="shared" si="16"/>
        <v>970.885515330629</v>
      </c>
      <c r="O52" s="26">
        <f t="shared" si="16"/>
        <v>990.30322563724167</v>
      </c>
      <c r="P52" s="26">
        <f t="shared" si="16"/>
        <v>1000.2062578936141</v>
      </c>
      <c r="Q52" s="26">
        <f t="shared" si="16"/>
        <v>1010.2083204725501</v>
      </c>
      <c r="R52" s="26">
        <f t="shared" si="16"/>
        <v>1020.3104036772756</v>
      </c>
      <c r="S52" s="26">
        <f t="shared" si="16"/>
        <v>1030.5135077140485</v>
      </c>
      <c r="T52" s="26">
        <f t="shared" si="16"/>
        <v>1040.8186427911889</v>
      </c>
      <c r="U52" s="26">
        <f t="shared" si="16"/>
        <v>1051.2268292191009</v>
      </c>
      <c r="V52" s="26">
        <f t="shared" si="16"/>
        <v>1061.7390975112919</v>
      </c>
      <c r="W52" s="26">
        <f t="shared" si="16"/>
        <v>1072.3564884864049</v>
      </c>
      <c r="X52" s="26">
        <f t="shared" si="16"/>
        <v>1083.0800533712691</v>
      </c>
      <c r="Y52" s="26">
        <f t="shared" si="16"/>
        <v>1093.9108539049816</v>
      </c>
      <c r="Z52" s="26">
        <f t="shared" si="16"/>
        <v>1104.8499624440317</v>
      </c>
      <c r="AA52" s="26">
        <f t="shared" si="16"/>
        <v>1115.8984620684721</v>
      </c>
      <c r="AB52" s="26">
        <f t="shared" si="16"/>
        <v>1127.0574466891567</v>
      </c>
      <c r="AC52" s="26">
        <f t="shared" si="16"/>
        <v>1138.3280211560484</v>
      </c>
      <c r="AD52" s="26">
        <f t="shared" si="16"/>
        <v>1149.7113013676089</v>
      </c>
      <c r="AE52" s="26">
        <f t="shared" si="16"/>
        <v>1161.2084143812849</v>
      </c>
      <c r="AF52" s="26">
        <f t="shared" si="16"/>
        <v>1172.8204985250977</v>
      </c>
      <c r="AG52" s="26">
        <f t="shared" si="16"/>
        <v>1184.5487035103488</v>
      </c>
      <c r="AH52" s="26">
        <f t="shared" si="16"/>
        <v>1196.3941905454521</v>
      </c>
      <c r="AI52" s="26">
        <f t="shared" si="16"/>
        <v>1208.3581324509069</v>
      </c>
      <c r="AJ52" s="26">
        <f t="shared" si="16"/>
        <v>1220.4417137754158</v>
      </c>
    </row>
    <row r="53" spans="2:36" x14ac:dyDescent="0.25">
      <c r="E53" s="26">
        <f>E52</f>
        <v>485.28</v>
      </c>
      <c r="F53" s="26">
        <f>E53+F52</f>
        <v>1062.7631999999999</v>
      </c>
      <c r="G53" s="26">
        <f t="shared" ref="G53:AJ53" si="17">F53+G52</f>
        <v>1726.8688799999998</v>
      </c>
      <c r="H53" s="26">
        <f t="shared" si="17"/>
        <v>2490.5904119999996</v>
      </c>
      <c r="I53" s="26">
        <f t="shared" si="17"/>
        <v>3292.4980205999996</v>
      </c>
      <c r="J53" s="26">
        <f t="shared" si="17"/>
        <v>4134.5010096299993</v>
      </c>
      <c r="K53" s="26">
        <f t="shared" si="17"/>
        <v>5010.1841182211992</v>
      </c>
      <c r="L53" s="26">
        <f t="shared" si="17"/>
        <v>5916.5161356130911</v>
      </c>
      <c r="M53" s="26">
        <f t="shared" si="17"/>
        <v>6854.569773613699</v>
      </c>
      <c r="N53" s="26">
        <f t="shared" si="17"/>
        <v>7825.4552889443275</v>
      </c>
      <c r="O53" s="26">
        <f t="shared" si="17"/>
        <v>8815.7585145815683</v>
      </c>
      <c r="P53" s="26">
        <f t="shared" si="17"/>
        <v>9815.9647724751831</v>
      </c>
      <c r="Q53" s="26">
        <f t="shared" si="17"/>
        <v>10826.173092947733</v>
      </c>
      <c r="R53" s="26">
        <f t="shared" si="17"/>
        <v>11846.483496625009</v>
      </c>
      <c r="S53" s="26">
        <f t="shared" si="17"/>
        <v>12876.997004339057</v>
      </c>
      <c r="T53" s="26">
        <f t="shared" si="17"/>
        <v>13917.815647130246</v>
      </c>
      <c r="U53" s="26">
        <f t="shared" si="17"/>
        <v>14969.042476349347</v>
      </c>
      <c r="V53" s="26">
        <f t="shared" si="17"/>
        <v>16030.781573860639</v>
      </c>
      <c r="W53" s="26">
        <f t="shared" si="17"/>
        <v>17103.138062347043</v>
      </c>
      <c r="X53" s="26">
        <f t="shared" si="17"/>
        <v>18186.218115718311</v>
      </c>
      <c r="Y53" s="26">
        <f t="shared" si="17"/>
        <v>19280.128969623293</v>
      </c>
      <c r="Z53" s="26">
        <f t="shared" si="17"/>
        <v>20384.978932067323</v>
      </c>
      <c r="AA53" s="26">
        <f t="shared" si="17"/>
        <v>21500.877394135794</v>
      </c>
      <c r="AB53" s="26">
        <f t="shared" si="17"/>
        <v>22627.93484082495</v>
      </c>
      <c r="AC53" s="26">
        <f t="shared" si="17"/>
        <v>23766.262861980998</v>
      </c>
      <c r="AD53" s="26">
        <f t="shared" si="17"/>
        <v>24915.974163348608</v>
      </c>
      <c r="AE53" s="26">
        <f t="shared" si="17"/>
        <v>26077.182577729895</v>
      </c>
      <c r="AF53" s="26">
        <f t="shared" si="17"/>
        <v>27250.003076254994</v>
      </c>
      <c r="AG53" s="26">
        <f t="shared" si="17"/>
        <v>28434.551779765345</v>
      </c>
      <c r="AH53" s="26">
        <f t="shared" si="17"/>
        <v>29630.945970310797</v>
      </c>
      <c r="AI53" s="26">
        <f t="shared" si="17"/>
        <v>30839.304102761704</v>
      </c>
      <c r="AJ53" s="26">
        <f t="shared" si="17"/>
        <v>32059.745816537121</v>
      </c>
    </row>
  </sheetData>
  <mergeCells count="3">
    <mergeCell ref="A6:A9"/>
    <mergeCell ref="A12:A14"/>
    <mergeCell ref="A15:A18"/>
  </mergeCells>
  <pageMargins left="0.7" right="0.7" top="0.75" bottom="0.75" header="0.3" footer="0.3"/>
  <pageSetup paperSize="5" scale="3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zoomScale="85" zoomScaleNormal="85" zoomScaleSheetLayoutView="85" workbookViewId="0">
      <pane xSplit="2" ySplit="3" topLeftCell="C20" activePane="bottomRight" state="frozen"/>
      <selection pane="topRight" activeCell="B1" sqref="B1"/>
      <selection pane="bottomLeft" activeCell="A3" sqref="A3"/>
      <selection pane="bottomRight" activeCell="F26" sqref="F26:I27"/>
    </sheetView>
  </sheetViews>
  <sheetFormatPr defaultRowHeight="15" x14ac:dyDescent="0.25"/>
  <cols>
    <col min="2" max="2" width="28.7109375" customWidth="1"/>
    <col min="3" max="4" width="17.140625" bestFit="1" customWidth="1"/>
    <col min="5" max="5" width="20" bestFit="1" customWidth="1"/>
    <col min="6" max="6" width="16.5703125" bestFit="1" customWidth="1"/>
    <col min="7" max="7" width="17.28515625" customWidth="1"/>
    <col min="8" max="8" width="17.140625" bestFit="1" customWidth="1"/>
    <col min="9" max="9" width="24.5703125" bestFit="1" customWidth="1"/>
    <col min="10" max="11" width="16.5703125" bestFit="1" customWidth="1"/>
    <col min="12" max="12" width="18" bestFit="1" customWidth="1"/>
    <col min="13" max="13" width="17.140625" bestFit="1" customWidth="1"/>
    <col min="14" max="31" width="18" bestFit="1" customWidth="1"/>
    <col min="32" max="36" width="17.140625" bestFit="1" customWidth="1"/>
  </cols>
  <sheetData>
    <row r="1" spans="1:37" ht="45" x14ac:dyDescent="0.55000000000000004">
      <c r="B1" s="1"/>
      <c r="C1" t="s">
        <v>0</v>
      </c>
      <c r="D1" s="2">
        <v>0.11</v>
      </c>
      <c r="E1" s="3" t="s">
        <v>1</v>
      </c>
      <c r="F1" s="2">
        <v>0</v>
      </c>
      <c r="G1" s="3" t="s">
        <v>2</v>
      </c>
      <c r="H1" s="4">
        <v>3.6999999999999998E-2</v>
      </c>
      <c r="I1" t="s">
        <v>3</v>
      </c>
      <c r="J1" s="5">
        <v>0</v>
      </c>
      <c r="K1" t="s">
        <v>4</v>
      </c>
      <c r="L1" s="2">
        <v>0</v>
      </c>
    </row>
    <row r="2" spans="1:37" ht="36" x14ac:dyDescent="0.55000000000000004">
      <c r="B2" s="1"/>
      <c r="H2" s="6"/>
    </row>
    <row r="3" spans="1:37" x14ac:dyDescent="0.25">
      <c r="B3" s="7"/>
      <c r="C3" s="8">
        <v>2016</v>
      </c>
      <c r="D3" s="8">
        <v>2017</v>
      </c>
      <c r="E3" s="8">
        <v>2018</v>
      </c>
      <c r="F3" s="8">
        <v>2019</v>
      </c>
      <c r="G3" s="8">
        <v>2020</v>
      </c>
      <c r="H3" s="8">
        <v>2021</v>
      </c>
      <c r="I3" s="8">
        <v>2022</v>
      </c>
      <c r="J3" s="8">
        <v>2023</v>
      </c>
      <c r="K3" s="8">
        <v>2024</v>
      </c>
      <c r="L3" s="8">
        <v>2025</v>
      </c>
      <c r="M3" s="8">
        <v>2026</v>
      </c>
      <c r="N3" s="8">
        <v>2027</v>
      </c>
      <c r="O3" s="8">
        <v>2028</v>
      </c>
      <c r="P3" s="8">
        <v>2029</v>
      </c>
      <c r="Q3" s="8">
        <v>2030</v>
      </c>
      <c r="R3" s="8">
        <v>2031</v>
      </c>
      <c r="S3" s="8">
        <v>2032</v>
      </c>
      <c r="T3" s="8">
        <v>2033</v>
      </c>
      <c r="U3" s="8">
        <v>2034</v>
      </c>
      <c r="V3" s="8">
        <v>2035</v>
      </c>
      <c r="W3" s="8">
        <v>2036</v>
      </c>
      <c r="X3" s="8">
        <v>2037</v>
      </c>
      <c r="Y3" s="8">
        <v>2038</v>
      </c>
      <c r="Z3" s="8">
        <v>2039</v>
      </c>
      <c r="AA3" s="8">
        <v>2040</v>
      </c>
      <c r="AB3" s="8">
        <v>2041</v>
      </c>
      <c r="AC3" s="8">
        <v>2042</v>
      </c>
      <c r="AD3" s="8">
        <v>2043</v>
      </c>
      <c r="AE3" s="8">
        <v>2044</v>
      </c>
      <c r="AF3" s="8">
        <v>2045</v>
      </c>
      <c r="AG3" s="8">
        <v>2046</v>
      </c>
      <c r="AH3" s="8">
        <v>2047</v>
      </c>
      <c r="AI3" s="8">
        <v>2048</v>
      </c>
      <c r="AJ3" s="8">
        <v>2049</v>
      </c>
      <c r="AK3" s="8"/>
    </row>
    <row r="4" spans="1:37" x14ac:dyDescent="0.25">
      <c r="B4" s="7"/>
      <c r="C4" s="11"/>
      <c r="D4" s="7"/>
      <c r="E4" s="9"/>
      <c r="F4" s="7"/>
      <c r="G4" s="7"/>
      <c r="H4" s="7"/>
      <c r="I4" s="7"/>
    </row>
    <row r="5" spans="1:37" x14ac:dyDescent="0.25">
      <c r="B5" s="10" t="s">
        <v>5</v>
      </c>
      <c r="C5" s="11">
        <v>16869738.710000001</v>
      </c>
      <c r="D5" s="11">
        <f>C22</f>
        <v>13874779.710000001</v>
      </c>
      <c r="E5" s="11">
        <f t="shared" ref="E5:AJ5" si="0">D22</f>
        <v>14269718.710000001</v>
      </c>
      <c r="F5" s="11">
        <f t="shared" si="0"/>
        <v>2580780.7400000021</v>
      </c>
      <c r="G5" s="11">
        <f t="shared" si="0"/>
        <v>30719690.900000013</v>
      </c>
      <c r="H5" s="11">
        <f t="shared" si="0"/>
        <v>7574061.2935000136</v>
      </c>
      <c r="I5" s="11">
        <f t="shared" si="0"/>
        <v>6172325.0648800135</v>
      </c>
      <c r="J5" s="11">
        <f t="shared" si="0"/>
        <v>3890840.8101556711</v>
      </c>
      <c r="K5" s="11">
        <f t="shared" si="0"/>
        <v>3506957.8640493639</v>
      </c>
      <c r="L5" s="11">
        <f t="shared" si="0"/>
        <v>-4009143.885183312</v>
      </c>
      <c r="M5" s="11">
        <f t="shared" si="0"/>
        <v>4734860.9283300154</v>
      </c>
      <c r="N5" s="11">
        <f t="shared" si="0"/>
        <v>11646433.122410949</v>
      </c>
      <c r="O5" s="11">
        <f t="shared" si="0"/>
        <v>18698940.315140493</v>
      </c>
      <c r="P5" s="11">
        <f t="shared" si="0"/>
        <v>18735086.261468645</v>
      </c>
      <c r="Q5" s="11">
        <f t="shared" si="0"/>
        <v>12306984.795278549</v>
      </c>
      <c r="R5" s="11">
        <f t="shared" si="0"/>
        <v>6386428.3623070307</v>
      </c>
      <c r="S5" s="11">
        <f t="shared" si="0"/>
        <v>74876.128783185035</v>
      </c>
      <c r="T5" s="11">
        <f t="shared" si="0"/>
        <v>7913441.6500865705</v>
      </c>
      <c r="U5" s="11">
        <f t="shared" si="0"/>
        <v>16047880.083145797</v>
      </c>
      <c r="V5" s="11">
        <f t="shared" si="0"/>
        <v>23888774.925695825</v>
      </c>
      <c r="W5" s="11">
        <f t="shared" si="0"/>
        <v>23971324.264887821</v>
      </c>
      <c r="X5" s="11">
        <f t="shared" si="0"/>
        <v>16855126.51709754</v>
      </c>
      <c r="Y5" s="11">
        <f t="shared" si="0"/>
        <v>23283365.64010663</v>
      </c>
      <c r="Z5" s="11">
        <f t="shared" si="0"/>
        <v>27013995.798134666</v>
      </c>
      <c r="AA5" s="11">
        <f t="shared" si="0"/>
        <v>27704525.459477354</v>
      </c>
      <c r="AB5" s="11">
        <f t="shared" si="0"/>
        <v>22002000.905757338</v>
      </c>
      <c r="AC5" s="11">
        <f t="shared" si="0"/>
        <v>9852989.1310172975</v>
      </c>
      <c r="AD5" s="11">
        <f t="shared" si="0"/>
        <v>11663560.108079482</v>
      </c>
      <c r="AE5" s="11">
        <f t="shared" si="0"/>
        <v>13649268.398760587</v>
      </c>
      <c r="AF5" s="11">
        <f t="shared" si="0"/>
        <v>15195134.083664503</v>
      </c>
      <c r="AG5" s="11">
        <f t="shared" si="0"/>
        <v>8845622.9863774814</v>
      </c>
      <c r="AH5" s="11">
        <f t="shared" si="0"/>
        <v>-5405373.8340415433</v>
      </c>
      <c r="AI5" s="11">
        <f t="shared" si="0"/>
        <v>-5744561.3493484594</v>
      </c>
      <c r="AJ5" s="11">
        <f t="shared" si="0"/>
        <v>-6039262.6152541153</v>
      </c>
    </row>
    <row r="6" spans="1:37" ht="15" customHeight="1" x14ac:dyDescent="0.25">
      <c r="A6" s="62" t="s">
        <v>19</v>
      </c>
      <c r="B6" s="12" t="s">
        <v>6</v>
      </c>
      <c r="C6" s="13">
        <v>8047226</v>
      </c>
      <c r="D6" s="13">
        <v>9468269</v>
      </c>
      <c r="E6" s="13">
        <v>11687927</v>
      </c>
      <c r="F6" s="13">
        <v>15234181</v>
      </c>
      <c r="G6" s="13">
        <f t="shared" ref="G6:AJ6" si="1">F6*(1+G48)</f>
        <v>17519308.149999999</v>
      </c>
      <c r="H6" s="13">
        <f t="shared" si="1"/>
        <v>21023169.779999997</v>
      </c>
      <c r="I6" s="13">
        <f t="shared" si="1"/>
        <v>22074328.268999998</v>
      </c>
      <c r="J6" s="13">
        <f t="shared" si="1"/>
        <v>24281761.095899999</v>
      </c>
      <c r="K6" s="13">
        <f t="shared" si="1"/>
        <v>25495849.150695</v>
      </c>
      <c r="L6" s="13">
        <f t="shared" si="1"/>
        <v>25495849.150695</v>
      </c>
      <c r="M6" s="13">
        <f t="shared" si="1"/>
        <v>25495849.150695</v>
      </c>
      <c r="N6" s="13">
        <f t="shared" si="1"/>
        <v>25495849.150695</v>
      </c>
      <c r="O6" s="13">
        <f t="shared" si="1"/>
        <v>25495849.150695</v>
      </c>
      <c r="P6" s="13">
        <f t="shared" si="1"/>
        <v>25495849.150695</v>
      </c>
      <c r="Q6" s="13">
        <f t="shared" si="1"/>
        <v>25495849.150695</v>
      </c>
      <c r="R6" s="13">
        <f t="shared" si="1"/>
        <v>25495849.150695</v>
      </c>
      <c r="S6" s="13">
        <f t="shared" si="1"/>
        <v>25495849.150695</v>
      </c>
      <c r="T6" s="13">
        <f t="shared" si="1"/>
        <v>25495849.150695</v>
      </c>
      <c r="U6" s="13">
        <f t="shared" si="1"/>
        <v>25495849.150695</v>
      </c>
      <c r="V6" s="13">
        <f t="shared" si="1"/>
        <v>25495849.150695</v>
      </c>
      <c r="W6" s="13">
        <f t="shared" si="1"/>
        <v>25495849.150695</v>
      </c>
      <c r="X6" s="13">
        <f t="shared" si="1"/>
        <v>25495849.150695</v>
      </c>
      <c r="Y6" s="13">
        <f t="shared" si="1"/>
        <v>25495849.150695</v>
      </c>
      <c r="Z6" s="13">
        <f t="shared" si="1"/>
        <v>25495849.150695</v>
      </c>
      <c r="AA6" s="13">
        <f t="shared" si="1"/>
        <v>25495849.150695</v>
      </c>
      <c r="AB6" s="13">
        <f t="shared" si="1"/>
        <v>25495849.150695</v>
      </c>
      <c r="AC6" s="13">
        <f t="shared" si="1"/>
        <v>25495849.150695</v>
      </c>
      <c r="AD6" s="13">
        <f t="shared" si="1"/>
        <v>25495849.150695</v>
      </c>
      <c r="AE6" s="13">
        <f t="shared" si="1"/>
        <v>25495849.150695</v>
      </c>
      <c r="AF6" s="13">
        <f t="shared" si="1"/>
        <v>25495849.150695</v>
      </c>
      <c r="AG6" s="13">
        <f t="shared" si="1"/>
        <v>25495849.150695</v>
      </c>
      <c r="AH6" s="13">
        <f t="shared" si="1"/>
        <v>25495849.150695</v>
      </c>
      <c r="AI6" s="13">
        <f t="shared" si="1"/>
        <v>25495849.150695</v>
      </c>
      <c r="AJ6" s="13">
        <f t="shared" si="1"/>
        <v>25495849.150695</v>
      </c>
    </row>
    <row r="7" spans="1:37" x14ac:dyDescent="0.25">
      <c r="A7" s="62"/>
      <c r="B7" s="12" t="s">
        <v>7</v>
      </c>
      <c r="C7" s="13">
        <v>9963</v>
      </c>
      <c r="D7" s="13">
        <v>183819</v>
      </c>
      <c r="E7" s="13">
        <v>41500</v>
      </c>
      <c r="F7" s="13">
        <v>41500</v>
      </c>
      <c r="G7" s="13">
        <v>41500</v>
      </c>
      <c r="H7" s="13">
        <v>41500</v>
      </c>
      <c r="I7" s="13">
        <v>41500</v>
      </c>
      <c r="J7" s="13">
        <v>41500</v>
      </c>
      <c r="K7" s="13">
        <v>41500</v>
      </c>
      <c r="L7" s="13">
        <v>41500</v>
      </c>
      <c r="M7" s="13">
        <v>41500</v>
      </c>
      <c r="N7" s="13">
        <v>41500</v>
      </c>
      <c r="O7" s="13">
        <v>41500</v>
      </c>
      <c r="P7" s="13">
        <v>41500</v>
      </c>
      <c r="Q7" s="13">
        <v>41500</v>
      </c>
      <c r="R7" s="13">
        <v>41500</v>
      </c>
      <c r="S7" s="13">
        <v>41500</v>
      </c>
      <c r="T7" s="13">
        <v>41500</v>
      </c>
      <c r="U7" s="13">
        <v>41500</v>
      </c>
      <c r="V7" s="13">
        <v>41500</v>
      </c>
      <c r="W7" s="13">
        <v>41500</v>
      </c>
      <c r="X7" s="13">
        <v>41500</v>
      </c>
      <c r="Y7" s="13">
        <v>41500</v>
      </c>
      <c r="Z7" s="13">
        <v>41500</v>
      </c>
      <c r="AA7" s="13">
        <v>41500</v>
      </c>
      <c r="AB7" s="13">
        <v>41500</v>
      </c>
      <c r="AC7" s="13">
        <v>41500</v>
      </c>
      <c r="AD7" s="13">
        <v>41500</v>
      </c>
      <c r="AE7" s="13">
        <v>41500</v>
      </c>
      <c r="AF7" s="13">
        <v>41500</v>
      </c>
      <c r="AG7" s="13">
        <v>41500</v>
      </c>
      <c r="AH7" s="13">
        <v>41500</v>
      </c>
      <c r="AI7" s="13">
        <v>41500</v>
      </c>
      <c r="AJ7" s="13">
        <v>41500</v>
      </c>
    </row>
    <row r="8" spans="1:37" x14ac:dyDescent="0.25">
      <c r="A8" s="62"/>
      <c r="B8" s="12" t="s">
        <v>30</v>
      </c>
      <c r="C8" s="13">
        <v>675611</v>
      </c>
      <c r="D8" s="13">
        <v>544075</v>
      </c>
      <c r="E8" s="13">
        <v>500000</v>
      </c>
      <c r="F8" s="13">
        <v>1000000</v>
      </c>
      <c r="G8" s="13">
        <v>1000000</v>
      </c>
      <c r="H8" s="13">
        <v>1000000</v>
      </c>
      <c r="I8" s="13">
        <v>1000000</v>
      </c>
      <c r="J8" s="13">
        <v>1000000</v>
      </c>
      <c r="K8" s="13">
        <v>1000000</v>
      </c>
      <c r="L8" s="13">
        <v>1000000</v>
      </c>
      <c r="M8" s="13">
        <v>1000000</v>
      </c>
      <c r="N8" s="13">
        <v>1000000</v>
      </c>
      <c r="O8" s="13">
        <v>1000000</v>
      </c>
      <c r="P8" s="13">
        <v>1000000</v>
      </c>
      <c r="Q8" s="13">
        <v>1000000</v>
      </c>
      <c r="R8" s="13">
        <v>1000000</v>
      </c>
      <c r="S8" s="13">
        <v>1000000</v>
      </c>
      <c r="T8" s="13">
        <v>1000000</v>
      </c>
      <c r="U8" s="13">
        <v>1000000</v>
      </c>
      <c r="V8" s="13">
        <v>1000000</v>
      </c>
      <c r="W8" s="13">
        <v>1000000</v>
      </c>
      <c r="X8" s="13">
        <v>1000000</v>
      </c>
      <c r="Y8" s="13">
        <v>1000000</v>
      </c>
      <c r="Z8" s="13">
        <v>1000000</v>
      </c>
      <c r="AA8" s="13">
        <v>1000000</v>
      </c>
      <c r="AB8" s="13">
        <v>1000000</v>
      </c>
      <c r="AC8" s="13">
        <v>1000000</v>
      </c>
      <c r="AD8" s="13">
        <v>1000000</v>
      </c>
      <c r="AE8" s="13">
        <v>1000000</v>
      </c>
      <c r="AF8" s="13">
        <v>1000000</v>
      </c>
      <c r="AG8" s="13">
        <v>1000000</v>
      </c>
      <c r="AH8" s="13">
        <v>1000000</v>
      </c>
      <c r="AI8" s="13">
        <v>1000000</v>
      </c>
      <c r="AJ8" s="13">
        <v>1000000</v>
      </c>
    </row>
    <row r="9" spans="1:37" x14ac:dyDescent="0.25">
      <c r="A9" s="62"/>
      <c r="B9" s="12" t="s">
        <v>8</v>
      </c>
      <c r="C9" s="13"/>
      <c r="D9" s="13">
        <v>0</v>
      </c>
      <c r="E9" s="13">
        <v>0</v>
      </c>
      <c r="F9" s="13">
        <f>F37</f>
        <v>50000000</v>
      </c>
      <c r="G9" s="13">
        <f t="shared" ref="G9:AJ9" si="2">G37</f>
        <v>0</v>
      </c>
      <c r="H9" s="13">
        <f t="shared" si="2"/>
        <v>0</v>
      </c>
      <c r="I9" s="13">
        <f t="shared" si="2"/>
        <v>0</v>
      </c>
      <c r="J9" s="13">
        <f t="shared" si="2"/>
        <v>0</v>
      </c>
      <c r="K9" s="13">
        <f t="shared" si="2"/>
        <v>0</v>
      </c>
      <c r="L9" s="13">
        <f t="shared" si="2"/>
        <v>0</v>
      </c>
      <c r="M9" s="13">
        <f t="shared" si="2"/>
        <v>0</v>
      </c>
      <c r="N9" s="13">
        <f t="shared" si="2"/>
        <v>0</v>
      </c>
      <c r="O9" s="13">
        <f t="shared" si="2"/>
        <v>0</v>
      </c>
      <c r="P9" s="13">
        <f t="shared" si="2"/>
        <v>0</v>
      </c>
      <c r="Q9" s="13">
        <f t="shared" si="2"/>
        <v>0</v>
      </c>
      <c r="R9" s="13">
        <f t="shared" si="2"/>
        <v>0</v>
      </c>
      <c r="S9" s="13">
        <f t="shared" si="2"/>
        <v>0</v>
      </c>
      <c r="T9" s="13">
        <f t="shared" si="2"/>
        <v>0</v>
      </c>
      <c r="U9" s="13">
        <f t="shared" si="2"/>
        <v>0</v>
      </c>
      <c r="V9" s="13">
        <f t="shared" si="2"/>
        <v>0</v>
      </c>
      <c r="W9" s="13">
        <f t="shared" si="2"/>
        <v>0</v>
      </c>
      <c r="X9" s="13">
        <f t="shared" si="2"/>
        <v>0</v>
      </c>
      <c r="Y9" s="13">
        <f t="shared" si="2"/>
        <v>0</v>
      </c>
      <c r="Z9" s="13">
        <f t="shared" si="2"/>
        <v>0</v>
      </c>
      <c r="AA9" s="13">
        <f t="shared" si="2"/>
        <v>0</v>
      </c>
      <c r="AB9" s="13">
        <f t="shared" si="2"/>
        <v>0</v>
      </c>
      <c r="AC9" s="13">
        <f t="shared" si="2"/>
        <v>0</v>
      </c>
      <c r="AD9" s="13">
        <f t="shared" si="2"/>
        <v>0</v>
      </c>
      <c r="AE9" s="13">
        <f t="shared" si="2"/>
        <v>0</v>
      </c>
      <c r="AF9" s="13">
        <f t="shared" si="2"/>
        <v>0</v>
      </c>
      <c r="AG9" s="13">
        <f t="shared" si="2"/>
        <v>0</v>
      </c>
      <c r="AH9" s="13">
        <f t="shared" si="2"/>
        <v>0</v>
      </c>
      <c r="AI9" s="13">
        <f t="shared" si="2"/>
        <v>0</v>
      </c>
      <c r="AJ9" s="13">
        <f t="shared" si="2"/>
        <v>0</v>
      </c>
      <c r="AK9" s="13"/>
    </row>
    <row r="10" spans="1:37" x14ac:dyDescent="0.25">
      <c r="B10" s="14" t="s">
        <v>9</v>
      </c>
      <c r="C10" s="15">
        <f>SUM(C6:C9)</f>
        <v>8732800</v>
      </c>
      <c r="D10" s="15">
        <f t="shared" ref="D10:AJ10" si="3">SUM(D6:D9)</f>
        <v>10196163</v>
      </c>
      <c r="E10" s="15">
        <f t="shared" si="3"/>
        <v>12229427</v>
      </c>
      <c r="F10" s="15">
        <f t="shared" si="3"/>
        <v>66275681</v>
      </c>
      <c r="G10" s="15">
        <f t="shared" si="3"/>
        <v>18560808.149999999</v>
      </c>
      <c r="H10" s="15">
        <f t="shared" si="3"/>
        <v>22064669.779999997</v>
      </c>
      <c r="I10" s="15">
        <f t="shared" si="3"/>
        <v>23115828.268999998</v>
      </c>
      <c r="J10" s="15">
        <f t="shared" si="3"/>
        <v>25323261.095899999</v>
      </c>
      <c r="K10" s="15">
        <f t="shared" si="3"/>
        <v>26537349.150695</v>
      </c>
      <c r="L10" s="15">
        <f t="shared" si="3"/>
        <v>26537349.150695</v>
      </c>
      <c r="M10" s="15">
        <f t="shared" si="3"/>
        <v>26537349.150695</v>
      </c>
      <c r="N10" s="15">
        <f t="shared" si="3"/>
        <v>26537349.150695</v>
      </c>
      <c r="O10" s="15">
        <f t="shared" si="3"/>
        <v>26537349.150695</v>
      </c>
      <c r="P10" s="15">
        <f t="shared" si="3"/>
        <v>26537349.150695</v>
      </c>
      <c r="Q10" s="15">
        <f t="shared" si="3"/>
        <v>26537349.150695</v>
      </c>
      <c r="R10" s="15">
        <f t="shared" si="3"/>
        <v>26537349.150695</v>
      </c>
      <c r="S10" s="15">
        <f t="shared" si="3"/>
        <v>26537349.150695</v>
      </c>
      <c r="T10" s="15">
        <f t="shared" si="3"/>
        <v>26537349.150695</v>
      </c>
      <c r="U10" s="15">
        <f t="shared" si="3"/>
        <v>26537349.150695</v>
      </c>
      <c r="V10" s="15">
        <f t="shared" si="3"/>
        <v>26537349.150695</v>
      </c>
      <c r="W10" s="15">
        <f t="shared" si="3"/>
        <v>26537349.150695</v>
      </c>
      <c r="X10" s="15">
        <f t="shared" si="3"/>
        <v>26537349.150695</v>
      </c>
      <c r="Y10" s="15">
        <f t="shared" si="3"/>
        <v>26537349.150695</v>
      </c>
      <c r="Z10" s="15">
        <f t="shared" si="3"/>
        <v>26537349.150695</v>
      </c>
      <c r="AA10" s="15">
        <f t="shared" si="3"/>
        <v>26537349.150695</v>
      </c>
      <c r="AB10" s="15">
        <f t="shared" si="3"/>
        <v>26537349.150695</v>
      </c>
      <c r="AC10" s="15">
        <f t="shared" si="3"/>
        <v>26537349.150695</v>
      </c>
      <c r="AD10" s="15">
        <f t="shared" si="3"/>
        <v>26537349.150695</v>
      </c>
      <c r="AE10" s="15">
        <f t="shared" si="3"/>
        <v>26537349.150695</v>
      </c>
      <c r="AF10" s="15">
        <f t="shared" si="3"/>
        <v>26537349.150695</v>
      </c>
      <c r="AG10" s="15">
        <f t="shared" si="3"/>
        <v>26537349.150695</v>
      </c>
      <c r="AH10" s="15">
        <f t="shared" si="3"/>
        <v>26537349.150695</v>
      </c>
      <c r="AI10" s="15">
        <f t="shared" si="3"/>
        <v>26537349.150695</v>
      </c>
      <c r="AJ10" s="15">
        <f t="shared" si="3"/>
        <v>26537349.150695</v>
      </c>
    </row>
    <row r="11" spans="1:37" x14ac:dyDescent="0.25">
      <c r="B11" s="1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7" ht="30" customHeight="1" x14ac:dyDescent="0.25">
      <c r="A12" s="62" t="s">
        <v>20</v>
      </c>
      <c r="B12" s="17" t="s">
        <v>10</v>
      </c>
      <c r="C12" s="13">
        <v>4060988</v>
      </c>
      <c r="D12" s="13">
        <v>4317777</v>
      </c>
      <c r="E12" s="13">
        <v>4559988</v>
      </c>
      <c r="F12" s="13">
        <f>E12+180052.93</f>
        <v>4740040.93</v>
      </c>
      <c r="G12" s="13">
        <f>F12+180052.93</f>
        <v>4920093.8599999994</v>
      </c>
      <c r="H12" s="13">
        <f t="shared" ref="H12:AJ12" si="4">G12*(1+$H$1)</f>
        <v>5102137.3328199992</v>
      </c>
      <c r="I12" s="13">
        <f t="shared" si="4"/>
        <v>5290916.4141343385</v>
      </c>
      <c r="J12" s="13">
        <f t="shared" si="4"/>
        <v>5486680.3214573087</v>
      </c>
      <c r="K12" s="13">
        <f t="shared" si="4"/>
        <v>5689687.4933512285</v>
      </c>
      <c r="L12" s="13">
        <f t="shared" si="4"/>
        <v>5900205.9306052234</v>
      </c>
      <c r="M12" s="13">
        <f t="shared" si="4"/>
        <v>6118513.5500376159</v>
      </c>
      <c r="N12" s="13">
        <f t="shared" si="4"/>
        <v>6344898.5513890069</v>
      </c>
      <c r="O12" s="13">
        <f t="shared" si="4"/>
        <v>6579659.7977903998</v>
      </c>
      <c r="P12" s="13">
        <f t="shared" si="4"/>
        <v>6823107.210308644</v>
      </c>
      <c r="Q12" s="13">
        <f t="shared" si="4"/>
        <v>7075562.1770900637</v>
      </c>
      <c r="R12" s="13">
        <f t="shared" si="4"/>
        <v>7337357.9776423955</v>
      </c>
      <c r="S12" s="13">
        <f t="shared" si="4"/>
        <v>7608840.2228151634</v>
      </c>
      <c r="T12" s="13">
        <f t="shared" si="4"/>
        <v>7890367.3110593241</v>
      </c>
      <c r="U12" s="13">
        <f t="shared" si="4"/>
        <v>8182310.901568518</v>
      </c>
      <c r="V12" s="13">
        <f t="shared" si="4"/>
        <v>8485056.4049265534</v>
      </c>
      <c r="W12" s="13">
        <f t="shared" si="4"/>
        <v>8799003.4919088352</v>
      </c>
      <c r="X12" s="13">
        <f t="shared" si="4"/>
        <v>9124566.6211094614</v>
      </c>
      <c r="Y12" s="13">
        <f t="shared" si="4"/>
        <v>9462175.5860905107</v>
      </c>
      <c r="Z12" s="13">
        <f t="shared" si="4"/>
        <v>9812276.0827758592</v>
      </c>
      <c r="AA12" s="13">
        <f t="shared" si="4"/>
        <v>10175330.297838565</v>
      </c>
      <c r="AB12" s="13">
        <f t="shared" si="4"/>
        <v>10551817.518858591</v>
      </c>
      <c r="AC12" s="13">
        <f t="shared" si="4"/>
        <v>10942234.767056359</v>
      </c>
      <c r="AD12" s="13">
        <f t="shared" si="4"/>
        <v>11347097.453437444</v>
      </c>
      <c r="AE12" s="13">
        <f t="shared" si="4"/>
        <v>11766940.059214629</v>
      </c>
      <c r="AF12" s="13">
        <f t="shared" si="4"/>
        <v>12202316.841405571</v>
      </c>
      <c r="AG12" s="13">
        <f t="shared" si="4"/>
        <v>12653802.564537575</v>
      </c>
      <c r="AH12" s="13">
        <f t="shared" si="4"/>
        <v>13121993.259425465</v>
      </c>
      <c r="AI12" s="13">
        <f t="shared" si="4"/>
        <v>13607507.010024207</v>
      </c>
      <c r="AJ12" s="13">
        <f t="shared" si="4"/>
        <v>14110984.769395102</v>
      </c>
    </row>
    <row r="13" spans="1:37" ht="15" customHeight="1" x14ac:dyDescent="0.25">
      <c r="A13" s="62"/>
      <c r="B13" s="7" t="s">
        <v>11</v>
      </c>
      <c r="C13" s="13">
        <v>661125</v>
      </c>
      <c r="D13" s="13">
        <v>657350</v>
      </c>
      <c r="E13" s="13">
        <v>659455</v>
      </c>
      <c r="F13" s="13">
        <f>F44+F46</f>
        <v>657650</v>
      </c>
      <c r="G13" s="13">
        <f t="shared" ref="G13:AJ13" si="5">G44+G46</f>
        <v>11155900</v>
      </c>
      <c r="H13" s="13">
        <f t="shared" si="5"/>
        <v>11158400</v>
      </c>
      <c r="I13" s="13">
        <f t="shared" si="5"/>
        <v>11154900</v>
      </c>
      <c r="J13" s="13">
        <f t="shared" si="5"/>
        <v>11155650</v>
      </c>
      <c r="K13" s="13">
        <f t="shared" si="5"/>
        <v>11155400</v>
      </c>
      <c r="L13" s="13">
        <f t="shared" si="5"/>
        <v>654775</v>
      </c>
      <c r="M13" s="13">
        <f t="shared" si="5"/>
        <v>658900</v>
      </c>
      <c r="N13" s="13">
        <f t="shared" si="5"/>
        <v>655400</v>
      </c>
      <c r="O13" s="13">
        <f t="shared" si="5"/>
        <v>657000</v>
      </c>
      <c r="P13" s="13">
        <f t="shared" si="5"/>
        <v>657800</v>
      </c>
      <c r="Q13" s="13">
        <f t="shared" si="5"/>
        <v>657800</v>
      </c>
      <c r="R13" s="13">
        <f t="shared" si="5"/>
        <v>657000</v>
      </c>
      <c r="S13" s="13">
        <f t="shared" si="5"/>
        <v>655400</v>
      </c>
      <c r="T13" s="13">
        <f t="shared" si="5"/>
        <v>658000</v>
      </c>
      <c r="U13" s="13">
        <f t="shared" si="5"/>
        <v>659600</v>
      </c>
      <c r="V13" s="13">
        <f t="shared" si="5"/>
        <v>655200</v>
      </c>
      <c r="W13" s="13">
        <f t="shared" si="5"/>
        <v>0</v>
      </c>
      <c r="X13" s="13">
        <f t="shared" si="5"/>
        <v>0</v>
      </c>
      <c r="Y13" s="13">
        <f t="shared" si="5"/>
        <v>0</v>
      </c>
      <c r="Z13" s="13">
        <f t="shared" si="5"/>
        <v>0</v>
      </c>
      <c r="AA13" s="13">
        <f t="shared" si="5"/>
        <v>0</v>
      </c>
      <c r="AB13" s="13">
        <f t="shared" si="5"/>
        <v>0</v>
      </c>
      <c r="AC13" s="13">
        <f t="shared" si="5"/>
        <v>0</v>
      </c>
      <c r="AD13" s="13">
        <f t="shared" si="5"/>
        <v>0</v>
      </c>
      <c r="AE13" s="13">
        <f t="shared" si="5"/>
        <v>0</v>
      </c>
      <c r="AF13" s="13">
        <f t="shared" si="5"/>
        <v>0</v>
      </c>
      <c r="AG13" s="13">
        <f t="shared" si="5"/>
        <v>0</v>
      </c>
      <c r="AH13" s="13">
        <f t="shared" si="5"/>
        <v>0</v>
      </c>
      <c r="AI13" s="13">
        <f t="shared" si="5"/>
        <v>0</v>
      </c>
      <c r="AJ13" s="13">
        <f t="shared" si="5"/>
        <v>0</v>
      </c>
    </row>
    <row r="14" spans="1:37" ht="15" customHeight="1" x14ac:dyDescent="0.25">
      <c r="A14" s="62"/>
      <c r="B14" s="10" t="s">
        <v>31</v>
      </c>
      <c r="C14" s="13">
        <v>5284334</v>
      </c>
      <c r="D14" s="13">
        <v>2952125</v>
      </c>
      <c r="E14" s="13">
        <v>16734930</v>
      </c>
      <c r="F14" s="13">
        <f>SUM(F25:F28)</f>
        <v>30385000</v>
      </c>
      <c r="G14" s="13">
        <f>SUM(G25:G28)</f>
        <v>23025000</v>
      </c>
      <c r="H14" s="13">
        <f t="shared" ref="H14:AJ14" si="6">SUM(H25:H28)</f>
        <v>4215000</v>
      </c>
      <c r="I14" s="13">
        <f t="shared" si="6"/>
        <v>5845000</v>
      </c>
      <c r="J14" s="13">
        <f t="shared" si="6"/>
        <v>5810000</v>
      </c>
      <c r="K14" s="13">
        <f t="shared" si="6"/>
        <v>13820000</v>
      </c>
      <c r="L14" s="13">
        <f t="shared" si="6"/>
        <v>7850000</v>
      </c>
      <c r="M14" s="13">
        <f t="shared" si="6"/>
        <v>9460000</v>
      </c>
      <c r="N14" s="13">
        <f t="shared" si="6"/>
        <v>9680000</v>
      </c>
      <c r="O14" s="13">
        <f t="shared" si="6"/>
        <v>16460000</v>
      </c>
      <c r="P14" s="13">
        <f t="shared" si="6"/>
        <v>22680000</v>
      </c>
      <c r="Q14" s="13">
        <f t="shared" si="6"/>
        <v>21920000</v>
      </c>
      <c r="R14" s="13">
        <f t="shared" si="6"/>
        <v>22050000</v>
      </c>
      <c r="S14" s="13">
        <f t="shared" si="6"/>
        <v>7630000</v>
      </c>
      <c r="T14" s="13">
        <f t="shared" si="6"/>
        <v>7050000</v>
      </c>
      <c r="U14" s="13">
        <f t="shared" si="6"/>
        <v>7050000</v>
      </c>
      <c r="V14" s="13">
        <f t="shared" si="6"/>
        <v>14510000</v>
      </c>
      <c r="W14" s="13">
        <f t="shared" si="6"/>
        <v>22050000</v>
      </c>
      <c r="X14" s="13">
        <f t="shared" si="6"/>
        <v>8180000</v>
      </c>
      <c r="Y14" s="13">
        <f t="shared" si="6"/>
        <v>10540000</v>
      </c>
      <c r="Z14" s="13">
        <f t="shared" si="6"/>
        <v>13230000</v>
      </c>
      <c r="AA14" s="13">
        <f t="shared" si="6"/>
        <v>19260000</v>
      </c>
      <c r="AB14" s="13">
        <f t="shared" si="6"/>
        <v>25330000</v>
      </c>
      <c r="AC14" s="13">
        <f t="shared" si="6"/>
        <v>10980000</v>
      </c>
      <c r="AD14" s="13">
        <f t="shared" si="6"/>
        <v>10400000</v>
      </c>
      <c r="AE14" s="13">
        <f t="shared" si="6"/>
        <v>10420000</v>
      </c>
      <c r="AF14" s="13">
        <f t="shared" si="6"/>
        <v>17880000</v>
      </c>
      <c r="AG14" s="13">
        <f t="shared" si="6"/>
        <v>25330000</v>
      </c>
      <c r="AH14" s="13">
        <f t="shared" si="6"/>
        <v>10950000</v>
      </c>
      <c r="AI14" s="13">
        <f t="shared" si="6"/>
        <v>10420000</v>
      </c>
      <c r="AJ14" s="13">
        <f t="shared" si="6"/>
        <v>10400000</v>
      </c>
    </row>
    <row r="15" spans="1:37" x14ac:dyDescent="0.25">
      <c r="A15" s="62" t="s">
        <v>32</v>
      </c>
      <c r="B15" s="12" t="s">
        <v>12</v>
      </c>
      <c r="C15" s="13">
        <v>882992</v>
      </c>
      <c r="D15" s="13">
        <v>1035652</v>
      </c>
      <c r="E15" s="13">
        <f>E6*$D$1</f>
        <v>1285671.97</v>
      </c>
      <c r="F15" s="13">
        <f>F6*$D$1</f>
        <v>1675759.91</v>
      </c>
      <c r="G15" s="13">
        <f>G6*$D$1</f>
        <v>1927123.8964999998</v>
      </c>
      <c r="H15" s="13">
        <f>H6*$D$1</f>
        <v>2312548.6757999999</v>
      </c>
      <c r="I15" s="13">
        <f t="shared" ref="I15:AJ15" si="7">I6*$D$1</f>
        <v>2428176.1095899995</v>
      </c>
      <c r="J15" s="13">
        <f t="shared" si="7"/>
        <v>2670993.720549</v>
      </c>
      <c r="K15" s="13">
        <f t="shared" si="7"/>
        <v>2804543.40657645</v>
      </c>
      <c r="L15" s="13">
        <f t="shared" si="7"/>
        <v>2804543.40657645</v>
      </c>
      <c r="M15" s="13">
        <f t="shared" si="7"/>
        <v>2804543.40657645</v>
      </c>
      <c r="N15" s="13">
        <f t="shared" si="7"/>
        <v>2804543.40657645</v>
      </c>
      <c r="O15" s="13">
        <f t="shared" si="7"/>
        <v>2804543.40657645</v>
      </c>
      <c r="P15" s="13">
        <f t="shared" si="7"/>
        <v>2804543.40657645</v>
      </c>
      <c r="Q15" s="13">
        <f t="shared" si="7"/>
        <v>2804543.40657645</v>
      </c>
      <c r="R15" s="13">
        <f t="shared" si="7"/>
        <v>2804543.40657645</v>
      </c>
      <c r="S15" s="13">
        <f t="shared" si="7"/>
        <v>2804543.40657645</v>
      </c>
      <c r="T15" s="13">
        <f t="shared" si="7"/>
        <v>2804543.40657645</v>
      </c>
      <c r="U15" s="13">
        <f t="shared" si="7"/>
        <v>2804543.40657645</v>
      </c>
      <c r="V15" s="13">
        <f t="shared" si="7"/>
        <v>2804543.40657645</v>
      </c>
      <c r="W15" s="13">
        <f t="shared" si="7"/>
        <v>2804543.40657645</v>
      </c>
      <c r="X15" s="13">
        <f t="shared" si="7"/>
        <v>2804543.40657645</v>
      </c>
      <c r="Y15" s="13">
        <f t="shared" si="7"/>
        <v>2804543.40657645</v>
      </c>
      <c r="Z15" s="13">
        <f t="shared" si="7"/>
        <v>2804543.40657645</v>
      </c>
      <c r="AA15" s="13">
        <f t="shared" si="7"/>
        <v>2804543.40657645</v>
      </c>
      <c r="AB15" s="13">
        <f t="shared" si="7"/>
        <v>2804543.40657645</v>
      </c>
      <c r="AC15" s="13">
        <f t="shared" si="7"/>
        <v>2804543.40657645</v>
      </c>
      <c r="AD15" s="13">
        <f t="shared" si="7"/>
        <v>2804543.40657645</v>
      </c>
      <c r="AE15" s="13">
        <f t="shared" si="7"/>
        <v>2804543.40657645</v>
      </c>
      <c r="AF15" s="13">
        <f t="shared" si="7"/>
        <v>2804543.40657645</v>
      </c>
      <c r="AG15" s="13">
        <f t="shared" si="7"/>
        <v>2804543.40657645</v>
      </c>
      <c r="AH15" s="13">
        <f t="shared" si="7"/>
        <v>2804543.40657645</v>
      </c>
      <c r="AI15" s="13">
        <f t="shared" si="7"/>
        <v>2804543.40657645</v>
      </c>
      <c r="AJ15" s="13">
        <f t="shared" si="7"/>
        <v>2804543.40657645</v>
      </c>
    </row>
    <row r="16" spans="1:37" x14ac:dyDescent="0.25">
      <c r="A16" s="62"/>
      <c r="B16" s="12" t="s">
        <v>13</v>
      </c>
      <c r="C16" s="13">
        <v>94500</v>
      </c>
      <c r="D16" s="13">
        <v>94500</v>
      </c>
      <c r="E16" s="13">
        <v>94500</v>
      </c>
      <c r="F16" s="13">
        <v>94500</v>
      </c>
      <c r="G16" s="13">
        <v>94500</v>
      </c>
      <c r="H16" s="13">
        <v>94500</v>
      </c>
      <c r="I16" s="13">
        <v>94500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</row>
    <row r="17" spans="1:36" x14ac:dyDescent="0.25">
      <c r="A17" s="62"/>
      <c r="B17" s="12" t="s">
        <v>14</v>
      </c>
      <c r="C17" s="13">
        <v>160000</v>
      </c>
      <c r="D17" s="13">
        <v>160000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</row>
    <row r="18" spans="1:36" x14ac:dyDescent="0.25">
      <c r="A18" s="62"/>
      <c r="B18" s="12" t="s">
        <v>15</v>
      </c>
      <c r="C18" s="13">
        <v>583820</v>
      </c>
      <c r="D18" s="13">
        <v>583820</v>
      </c>
      <c r="E18" s="13">
        <v>583820</v>
      </c>
      <c r="F18" s="13">
        <v>583820</v>
      </c>
      <c r="G18" s="13">
        <v>583820</v>
      </c>
      <c r="H18" s="13">
        <v>583820</v>
      </c>
      <c r="I18" s="13">
        <v>583820</v>
      </c>
      <c r="J18" s="13">
        <v>583820</v>
      </c>
      <c r="K18" s="13">
        <v>583820</v>
      </c>
      <c r="L18" s="13">
        <v>583820</v>
      </c>
      <c r="M18" s="13">
        <v>583820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</row>
    <row r="19" spans="1:36" hidden="1" x14ac:dyDescent="0.25">
      <c r="B19" s="12" t="s">
        <v>16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</row>
    <row r="20" spans="1:36" x14ac:dyDescent="0.25">
      <c r="B20" s="14" t="s">
        <v>17</v>
      </c>
      <c r="C20" s="20">
        <f>SUM(C12:C18)</f>
        <v>11727759</v>
      </c>
      <c r="D20" s="20">
        <f t="shared" ref="D20:AJ20" si="8">SUM(D12:D18)</f>
        <v>9801224</v>
      </c>
      <c r="E20" s="20">
        <f t="shared" si="8"/>
        <v>23918364.969999999</v>
      </c>
      <c r="F20" s="20">
        <f t="shared" si="8"/>
        <v>38136770.839999996</v>
      </c>
      <c r="G20" s="20">
        <f t="shared" si="8"/>
        <v>41706437.756499998</v>
      </c>
      <c r="H20" s="20">
        <f t="shared" si="8"/>
        <v>23466406.008619998</v>
      </c>
      <c r="I20" s="20">
        <f t="shared" si="8"/>
        <v>25397312.52372434</v>
      </c>
      <c r="J20" s="20">
        <f t="shared" si="8"/>
        <v>25707144.042006306</v>
      </c>
      <c r="K20" s="20">
        <f t="shared" si="8"/>
        <v>34053450.899927676</v>
      </c>
      <c r="L20" s="20">
        <f t="shared" si="8"/>
        <v>17793344.337181672</v>
      </c>
      <c r="M20" s="20">
        <f t="shared" si="8"/>
        <v>19625776.956614066</v>
      </c>
      <c r="N20" s="20">
        <f t="shared" si="8"/>
        <v>19484841.957965456</v>
      </c>
      <c r="O20" s="20">
        <f t="shared" si="8"/>
        <v>26501203.204366852</v>
      </c>
      <c r="P20" s="20">
        <f t="shared" si="8"/>
        <v>32965450.616885096</v>
      </c>
      <c r="Q20" s="20">
        <f t="shared" si="8"/>
        <v>32457905.583666515</v>
      </c>
      <c r="R20" s="20">
        <f t="shared" si="8"/>
        <v>32848901.384218846</v>
      </c>
      <c r="S20" s="20">
        <f t="shared" si="8"/>
        <v>18698783.629391614</v>
      </c>
      <c r="T20" s="20">
        <f t="shared" si="8"/>
        <v>18402910.717635773</v>
      </c>
      <c r="U20" s="20">
        <f t="shared" si="8"/>
        <v>18696454.308144968</v>
      </c>
      <c r="V20" s="20">
        <f t="shared" si="8"/>
        <v>26454799.811503004</v>
      </c>
      <c r="W20" s="20">
        <f t="shared" si="8"/>
        <v>33653546.898485281</v>
      </c>
      <c r="X20" s="20">
        <f t="shared" si="8"/>
        <v>20109110.027685914</v>
      </c>
      <c r="Y20" s="20">
        <f t="shared" si="8"/>
        <v>22806718.992666963</v>
      </c>
      <c r="Z20" s="20">
        <f t="shared" si="8"/>
        <v>25846819.489352312</v>
      </c>
      <c r="AA20" s="20">
        <f t="shared" si="8"/>
        <v>32239873.704415016</v>
      </c>
      <c r="AB20" s="20">
        <f t="shared" si="8"/>
        <v>38686360.925435036</v>
      </c>
      <c r="AC20" s="20">
        <f t="shared" si="8"/>
        <v>24726778.173632812</v>
      </c>
      <c r="AD20" s="20">
        <f t="shared" si="8"/>
        <v>24551640.860013895</v>
      </c>
      <c r="AE20" s="20">
        <f t="shared" si="8"/>
        <v>24991483.46579108</v>
      </c>
      <c r="AF20" s="20">
        <f t="shared" si="8"/>
        <v>32886860.247982021</v>
      </c>
      <c r="AG20" s="20">
        <f t="shared" si="8"/>
        <v>40788345.971114025</v>
      </c>
      <c r="AH20" s="20">
        <f t="shared" si="8"/>
        <v>26876536.666001916</v>
      </c>
      <c r="AI20" s="20">
        <f t="shared" si="8"/>
        <v>26832050.416600656</v>
      </c>
      <c r="AJ20" s="20">
        <f t="shared" si="8"/>
        <v>27315528.175971553</v>
      </c>
    </row>
    <row r="21" spans="1:36" x14ac:dyDescent="0.25">
      <c r="B21" s="14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ht="15.75" thickBot="1" x14ac:dyDescent="0.3">
      <c r="B22" s="10" t="s">
        <v>18</v>
      </c>
      <c r="C22" s="21">
        <f>C5+C10-C20</f>
        <v>13874779.710000001</v>
      </c>
      <c r="D22" s="21">
        <f t="shared" ref="D22:AJ22" si="9">D5+D10-D20</f>
        <v>14269718.710000001</v>
      </c>
      <c r="E22" s="21">
        <f t="shared" si="9"/>
        <v>2580780.7400000021</v>
      </c>
      <c r="F22" s="21">
        <f t="shared" si="9"/>
        <v>30719690.900000013</v>
      </c>
      <c r="G22" s="21">
        <f t="shared" si="9"/>
        <v>7574061.2935000136</v>
      </c>
      <c r="H22" s="21">
        <f t="shared" si="9"/>
        <v>6172325.0648800135</v>
      </c>
      <c r="I22" s="21">
        <f t="shared" si="9"/>
        <v>3890840.8101556711</v>
      </c>
      <c r="J22" s="21">
        <f t="shared" si="9"/>
        <v>3506957.8640493639</v>
      </c>
      <c r="K22" s="21">
        <f t="shared" si="9"/>
        <v>-4009143.885183312</v>
      </c>
      <c r="L22" s="21">
        <f t="shared" si="9"/>
        <v>4734860.9283300154</v>
      </c>
      <c r="M22" s="21">
        <f t="shared" si="9"/>
        <v>11646433.122410949</v>
      </c>
      <c r="N22" s="21">
        <f t="shared" si="9"/>
        <v>18698940.315140493</v>
      </c>
      <c r="O22" s="21">
        <f t="shared" si="9"/>
        <v>18735086.261468645</v>
      </c>
      <c r="P22" s="21">
        <f t="shared" si="9"/>
        <v>12306984.795278549</v>
      </c>
      <c r="Q22" s="21">
        <f t="shared" si="9"/>
        <v>6386428.3623070307</v>
      </c>
      <c r="R22" s="21">
        <f t="shared" si="9"/>
        <v>74876.128783185035</v>
      </c>
      <c r="S22" s="21">
        <f t="shared" si="9"/>
        <v>7913441.6500865705</v>
      </c>
      <c r="T22" s="21">
        <f t="shared" si="9"/>
        <v>16047880.083145797</v>
      </c>
      <c r="U22" s="21">
        <f t="shared" si="9"/>
        <v>23888774.925695825</v>
      </c>
      <c r="V22" s="21">
        <f t="shared" si="9"/>
        <v>23971324.264887821</v>
      </c>
      <c r="W22" s="21">
        <f t="shared" si="9"/>
        <v>16855126.51709754</v>
      </c>
      <c r="X22" s="21">
        <f t="shared" si="9"/>
        <v>23283365.64010663</v>
      </c>
      <c r="Y22" s="21">
        <f t="shared" si="9"/>
        <v>27013995.798134666</v>
      </c>
      <c r="Z22" s="21">
        <f t="shared" si="9"/>
        <v>27704525.459477354</v>
      </c>
      <c r="AA22" s="21">
        <f t="shared" si="9"/>
        <v>22002000.905757338</v>
      </c>
      <c r="AB22" s="21">
        <f t="shared" si="9"/>
        <v>9852989.1310172975</v>
      </c>
      <c r="AC22" s="21">
        <f t="shared" si="9"/>
        <v>11663560.108079482</v>
      </c>
      <c r="AD22" s="21">
        <f t="shared" si="9"/>
        <v>13649268.398760587</v>
      </c>
      <c r="AE22" s="21">
        <f t="shared" si="9"/>
        <v>15195134.083664503</v>
      </c>
      <c r="AF22" s="21">
        <f t="shared" si="9"/>
        <v>8845622.9863774814</v>
      </c>
      <c r="AG22" s="21">
        <f t="shared" si="9"/>
        <v>-5405373.8340415433</v>
      </c>
      <c r="AH22" s="21">
        <f t="shared" si="9"/>
        <v>-5744561.3493484594</v>
      </c>
      <c r="AI22" s="21">
        <f t="shared" si="9"/>
        <v>-6039262.6152541153</v>
      </c>
      <c r="AJ22" s="21">
        <f t="shared" si="9"/>
        <v>-6817441.6405306682</v>
      </c>
    </row>
    <row r="23" spans="1:36" ht="15.75" thickTop="1" x14ac:dyDescent="0.25">
      <c r="B23" s="2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x14ac:dyDescent="0.25">
      <c r="B24" s="10" t="s">
        <v>33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x14ac:dyDescent="0.25">
      <c r="B25" t="s">
        <v>34</v>
      </c>
      <c r="C25" s="19"/>
      <c r="D25" s="19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x14ac:dyDescent="0.25">
      <c r="B26" t="s">
        <v>35</v>
      </c>
      <c r="C26" s="23"/>
      <c r="D26" s="23"/>
      <c r="E26" s="13">
        <v>0</v>
      </c>
      <c r="F26" s="13">
        <v>6230000</v>
      </c>
      <c r="G26" s="13">
        <v>18920000</v>
      </c>
      <c r="H26" s="13">
        <v>2760000</v>
      </c>
      <c r="I26" s="13">
        <v>3030000</v>
      </c>
      <c r="J26" s="13">
        <v>2810000</v>
      </c>
      <c r="K26" s="13">
        <v>10820000</v>
      </c>
      <c r="L26" s="13">
        <v>7850000</v>
      </c>
      <c r="M26" s="13">
        <v>4460000</v>
      </c>
      <c r="N26" s="13">
        <v>4680000</v>
      </c>
      <c r="O26" s="13">
        <v>11460000</v>
      </c>
      <c r="P26" s="13">
        <v>17680000</v>
      </c>
      <c r="Q26" s="13">
        <v>16920000</v>
      </c>
      <c r="R26" s="13">
        <v>17050000</v>
      </c>
      <c r="S26" s="13">
        <v>2630000</v>
      </c>
      <c r="T26" s="13">
        <v>2050000</v>
      </c>
      <c r="U26" s="13">
        <v>2050000</v>
      </c>
      <c r="V26" s="13">
        <v>9510000</v>
      </c>
      <c r="W26" s="13">
        <v>17050000</v>
      </c>
      <c r="X26" s="13">
        <v>3180000</v>
      </c>
      <c r="Y26" s="13">
        <v>5540000</v>
      </c>
      <c r="Z26" s="13">
        <v>8230000</v>
      </c>
      <c r="AA26" s="13">
        <v>14260000</v>
      </c>
      <c r="AB26" s="13">
        <v>20330000</v>
      </c>
      <c r="AC26" s="13">
        <v>5980000</v>
      </c>
      <c r="AD26" s="13">
        <v>5400000</v>
      </c>
      <c r="AE26" s="13">
        <v>5420000</v>
      </c>
      <c r="AF26" s="13">
        <v>12880000</v>
      </c>
      <c r="AG26" s="13">
        <v>20330000</v>
      </c>
      <c r="AH26" s="13">
        <v>5950000</v>
      </c>
      <c r="AI26" s="13">
        <v>5420000</v>
      </c>
      <c r="AJ26" s="13">
        <v>5400000</v>
      </c>
    </row>
    <row r="27" spans="1:36" x14ac:dyDescent="0.25">
      <c r="B27" t="s">
        <v>36</v>
      </c>
      <c r="C27" s="19"/>
      <c r="D27" s="19"/>
      <c r="E27" s="13">
        <v>0</v>
      </c>
      <c r="F27" s="13">
        <v>20000000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</row>
    <row r="28" spans="1:36" x14ac:dyDescent="0.25">
      <c r="B28" t="s">
        <v>21</v>
      </c>
      <c r="E28" s="13">
        <v>0</v>
      </c>
      <c r="F28" s="13">
        <v>4155000</v>
      </c>
      <c r="G28" s="13">
        <v>4105000</v>
      </c>
      <c r="H28" s="13">
        <v>1455000</v>
      </c>
      <c r="I28" s="13">
        <v>2815000</v>
      </c>
      <c r="J28" s="13">
        <v>3000000</v>
      </c>
      <c r="K28" s="13">
        <v>3000000</v>
      </c>
      <c r="L28" s="13">
        <v>0</v>
      </c>
      <c r="M28" s="13">
        <v>5000000</v>
      </c>
      <c r="N28" s="13">
        <v>5000000</v>
      </c>
      <c r="O28" s="13">
        <v>5000000</v>
      </c>
      <c r="P28" s="13">
        <v>5000000</v>
      </c>
      <c r="Q28" s="13">
        <v>5000000</v>
      </c>
      <c r="R28" s="13">
        <v>5000000</v>
      </c>
      <c r="S28" s="13">
        <v>5000000</v>
      </c>
      <c r="T28" s="13">
        <v>5000000</v>
      </c>
      <c r="U28" s="13">
        <v>5000000</v>
      </c>
      <c r="V28" s="13">
        <v>5000000</v>
      </c>
      <c r="W28" s="13">
        <v>5000000</v>
      </c>
      <c r="X28" s="13">
        <v>5000000</v>
      </c>
      <c r="Y28" s="13">
        <v>5000000</v>
      </c>
      <c r="Z28" s="13">
        <v>5000000</v>
      </c>
      <c r="AA28" s="13">
        <v>5000000</v>
      </c>
      <c r="AB28" s="13">
        <v>5000000</v>
      </c>
      <c r="AC28" s="13">
        <v>5000000</v>
      </c>
      <c r="AD28" s="13">
        <v>5000000</v>
      </c>
      <c r="AE28" s="13">
        <v>5000000</v>
      </c>
      <c r="AF28" s="13">
        <v>5000000</v>
      </c>
      <c r="AG28" s="13">
        <v>5000000</v>
      </c>
      <c r="AH28" s="13">
        <v>5000000</v>
      </c>
      <c r="AI28" s="13">
        <v>5000000</v>
      </c>
      <c r="AJ28" s="13">
        <v>5000000</v>
      </c>
    </row>
    <row r="30" spans="1:36" x14ac:dyDescent="0.25">
      <c r="A30">
        <v>5</v>
      </c>
      <c r="B30" t="s">
        <v>22</v>
      </c>
      <c r="C30" s="27"/>
    </row>
    <row r="31" spans="1:36" x14ac:dyDescent="0.25">
      <c r="A31">
        <v>1050000</v>
      </c>
      <c r="B31" t="s">
        <v>37</v>
      </c>
      <c r="C31" s="18"/>
      <c r="F31" t="s">
        <v>86</v>
      </c>
    </row>
    <row r="32" spans="1:36" x14ac:dyDescent="0.25">
      <c r="B32" t="s">
        <v>23</v>
      </c>
      <c r="E32" s="25">
        <v>2018</v>
      </c>
      <c r="F32" s="25">
        <v>2019</v>
      </c>
      <c r="G32" s="25">
        <v>2020</v>
      </c>
      <c r="H32" s="25">
        <v>2021</v>
      </c>
      <c r="I32" s="25">
        <v>2022</v>
      </c>
      <c r="J32" s="25">
        <v>2023</v>
      </c>
      <c r="K32" s="25">
        <v>2024</v>
      </c>
      <c r="L32" s="25">
        <v>2025</v>
      </c>
      <c r="M32" s="25">
        <v>2026</v>
      </c>
      <c r="N32" s="25">
        <v>2027</v>
      </c>
      <c r="O32" s="25">
        <v>2028</v>
      </c>
      <c r="P32" s="25">
        <v>2029</v>
      </c>
      <c r="Q32" s="25">
        <v>2030</v>
      </c>
      <c r="R32" s="25">
        <v>2031</v>
      </c>
      <c r="S32" s="25">
        <v>2032</v>
      </c>
      <c r="T32" s="25">
        <v>2033</v>
      </c>
      <c r="U32" s="25">
        <v>2034</v>
      </c>
      <c r="V32" s="25">
        <v>2035</v>
      </c>
      <c r="W32" s="25">
        <v>2036</v>
      </c>
      <c r="X32" s="25">
        <v>2037</v>
      </c>
      <c r="Y32" s="25">
        <v>2038</v>
      </c>
      <c r="Z32" s="25">
        <v>2039</v>
      </c>
      <c r="AA32" s="25">
        <v>2040</v>
      </c>
      <c r="AB32" s="25">
        <v>2041</v>
      </c>
      <c r="AC32" s="25">
        <v>2042</v>
      </c>
      <c r="AD32" s="25">
        <v>2043</v>
      </c>
      <c r="AE32" s="25">
        <v>2044</v>
      </c>
      <c r="AF32" s="25">
        <v>2045</v>
      </c>
      <c r="AG32" s="25">
        <v>2046</v>
      </c>
      <c r="AH32" s="25">
        <v>2047</v>
      </c>
      <c r="AI32" s="25">
        <v>2048</v>
      </c>
      <c r="AJ32" s="25">
        <v>2049</v>
      </c>
    </row>
    <row r="33" spans="2:36" x14ac:dyDescent="0.25">
      <c r="B33" s="28" t="s">
        <v>24</v>
      </c>
      <c r="E33" s="29"/>
      <c r="F33" s="29">
        <v>50000000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30"/>
    </row>
    <row r="34" spans="2:36" x14ac:dyDescent="0.25">
      <c r="B34" s="28" t="s">
        <v>25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>
        <v>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30"/>
    </row>
    <row r="35" spans="2:36" x14ac:dyDescent="0.25">
      <c r="B35" s="28" t="s">
        <v>26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30"/>
    </row>
    <row r="36" spans="2:36" ht="15.75" thickBot="1" x14ac:dyDescent="0.3">
      <c r="B36" s="28" t="s">
        <v>27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31"/>
    </row>
    <row r="37" spans="2:36" ht="15.75" thickBot="1" x14ac:dyDescent="0.3">
      <c r="E37" s="32">
        <f t="shared" ref="E37:AJ37" si="10">SUM(E33:E36)</f>
        <v>0</v>
      </c>
      <c r="F37" s="32">
        <f t="shared" si="10"/>
        <v>50000000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10"/>
        <v>0</v>
      </c>
      <c r="O37" s="32">
        <f t="shared" si="10"/>
        <v>0</v>
      </c>
      <c r="P37" s="32">
        <f t="shared" si="10"/>
        <v>0</v>
      </c>
      <c r="Q37" s="32">
        <f t="shared" si="10"/>
        <v>0</v>
      </c>
      <c r="R37" s="32">
        <f t="shared" si="10"/>
        <v>0</v>
      </c>
      <c r="S37" s="32">
        <f t="shared" si="10"/>
        <v>0</v>
      </c>
      <c r="T37" s="32">
        <f t="shared" si="10"/>
        <v>0</v>
      </c>
      <c r="U37" s="32">
        <f t="shared" si="10"/>
        <v>0</v>
      </c>
      <c r="V37" s="32">
        <f t="shared" si="10"/>
        <v>0</v>
      </c>
      <c r="W37" s="32">
        <f t="shared" si="10"/>
        <v>0</v>
      </c>
      <c r="X37" s="32">
        <f t="shared" si="10"/>
        <v>0</v>
      </c>
      <c r="Y37" s="32">
        <f t="shared" si="10"/>
        <v>0</v>
      </c>
      <c r="Z37" s="32">
        <f t="shared" si="10"/>
        <v>0</v>
      </c>
      <c r="AA37" s="32">
        <f t="shared" si="10"/>
        <v>0</v>
      </c>
      <c r="AB37" s="32">
        <f t="shared" si="10"/>
        <v>0</v>
      </c>
      <c r="AC37" s="32">
        <f t="shared" si="10"/>
        <v>0</v>
      </c>
      <c r="AD37" s="32">
        <f t="shared" si="10"/>
        <v>0</v>
      </c>
      <c r="AE37" s="32">
        <f t="shared" si="10"/>
        <v>0</v>
      </c>
      <c r="AF37" s="32">
        <f t="shared" si="10"/>
        <v>0</v>
      </c>
      <c r="AG37" s="32">
        <f t="shared" si="10"/>
        <v>0</v>
      </c>
      <c r="AH37" s="32">
        <f t="shared" si="10"/>
        <v>0</v>
      </c>
      <c r="AI37" s="32">
        <f t="shared" si="10"/>
        <v>0</v>
      </c>
      <c r="AJ37" s="32">
        <f t="shared" si="10"/>
        <v>0</v>
      </c>
    </row>
    <row r="39" spans="2:36" x14ac:dyDescent="0.25">
      <c r="B39" s="24" t="s">
        <v>28</v>
      </c>
    </row>
    <row r="40" spans="2:36" x14ac:dyDescent="0.25">
      <c r="B40" s="28" t="s">
        <v>24</v>
      </c>
      <c r="E40" s="29"/>
      <c r="F40" s="29">
        <f>(E33/1000000*$A$31)/$A$30</f>
        <v>0</v>
      </c>
      <c r="G40" s="29">
        <f t="shared" ref="G40:V43" si="11">F40+(F33/1000000*$A$31)/$A$30</f>
        <v>10500000</v>
      </c>
      <c r="H40" s="29">
        <f t="shared" si="11"/>
        <v>10500000</v>
      </c>
      <c r="I40" s="29">
        <f t="shared" si="11"/>
        <v>10500000</v>
      </c>
      <c r="J40" s="29">
        <f t="shared" si="11"/>
        <v>10500000</v>
      </c>
      <c r="K40" s="29">
        <f t="shared" si="11"/>
        <v>10500000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2:36" x14ac:dyDescent="0.25">
      <c r="B41" s="28" t="s">
        <v>25</v>
      </c>
      <c r="E41" s="29"/>
      <c r="F41" s="29">
        <f>(E34/1000000*$A$31)/$A$30</f>
        <v>0</v>
      </c>
      <c r="G41" s="29">
        <f t="shared" si="11"/>
        <v>0</v>
      </c>
      <c r="H41" s="29">
        <f t="shared" si="11"/>
        <v>0</v>
      </c>
      <c r="I41" s="29">
        <f t="shared" si="11"/>
        <v>0</v>
      </c>
      <c r="J41" s="29">
        <f t="shared" si="11"/>
        <v>0</v>
      </c>
      <c r="K41" s="29">
        <f t="shared" si="11"/>
        <v>0</v>
      </c>
      <c r="L41" s="29">
        <f t="shared" si="11"/>
        <v>0</v>
      </c>
      <c r="M41" s="29">
        <f t="shared" si="11"/>
        <v>0</v>
      </c>
      <c r="N41" s="29">
        <f t="shared" si="11"/>
        <v>0</v>
      </c>
      <c r="O41" s="29">
        <f t="shared" si="11"/>
        <v>0</v>
      </c>
      <c r="P41" s="29">
        <f t="shared" si="11"/>
        <v>0</v>
      </c>
      <c r="Q41" s="29">
        <f t="shared" si="11"/>
        <v>0</v>
      </c>
      <c r="R41" s="29">
        <f t="shared" si="11"/>
        <v>0</v>
      </c>
      <c r="S41" s="29">
        <f t="shared" si="11"/>
        <v>0</v>
      </c>
      <c r="T41" s="29">
        <f t="shared" si="11"/>
        <v>0</v>
      </c>
      <c r="U41" s="29">
        <f t="shared" si="11"/>
        <v>0</v>
      </c>
      <c r="V41" s="29">
        <f t="shared" si="11"/>
        <v>0</v>
      </c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2:36" x14ac:dyDescent="0.25">
      <c r="B42" s="28" t="s">
        <v>26</v>
      </c>
      <c r="E42" s="30"/>
      <c r="F42" s="29">
        <f>(E35/1000000*$A$31)/$A$30</f>
        <v>0</v>
      </c>
      <c r="G42" s="29">
        <f t="shared" si="11"/>
        <v>0</v>
      </c>
      <c r="H42" s="29">
        <f t="shared" si="11"/>
        <v>0</v>
      </c>
      <c r="I42" s="29">
        <f t="shared" si="11"/>
        <v>0</v>
      </c>
      <c r="J42" s="29">
        <f t="shared" si="11"/>
        <v>0</v>
      </c>
      <c r="K42" s="29">
        <f t="shared" si="11"/>
        <v>0</v>
      </c>
      <c r="L42" s="29">
        <f t="shared" si="11"/>
        <v>0</v>
      </c>
      <c r="M42" s="29">
        <f t="shared" si="11"/>
        <v>0</v>
      </c>
      <c r="N42" s="29">
        <f t="shared" si="11"/>
        <v>0</v>
      </c>
      <c r="O42" s="29">
        <f t="shared" si="11"/>
        <v>0</v>
      </c>
      <c r="P42" s="29">
        <f t="shared" si="11"/>
        <v>0</v>
      </c>
      <c r="Q42" s="29">
        <f t="shared" si="11"/>
        <v>0</v>
      </c>
      <c r="R42" s="29">
        <f t="shared" si="11"/>
        <v>0</v>
      </c>
      <c r="S42" s="29">
        <f t="shared" si="11"/>
        <v>0</v>
      </c>
      <c r="T42" s="29">
        <f t="shared" si="11"/>
        <v>0</v>
      </c>
      <c r="U42" s="29">
        <f t="shared" si="11"/>
        <v>0</v>
      </c>
      <c r="V42" s="29">
        <f t="shared" si="11"/>
        <v>0</v>
      </c>
      <c r="W42" s="29">
        <f t="shared" ref="W42:AJ43" si="12">V42+(V35/1000000*$A$31)/$A$30</f>
        <v>0</v>
      </c>
      <c r="X42" s="29">
        <f t="shared" si="12"/>
        <v>0</v>
      </c>
      <c r="Y42" s="29">
        <f t="shared" si="12"/>
        <v>0</v>
      </c>
      <c r="Z42" s="29">
        <f t="shared" si="12"/>
        <v>0</v>
      </c>
      <c r="AA42" s="29">
        <f t="shared" si="12"/>
        <v>0</v>
      </c>
      <c r="AB42" s="29">
        <f t="shared" si="12"/>
        <v>0</v>
      </c>
      <c r="AC42" s="29">
        <f t="shared" si="12"/>
        <v>0</v>
      </c>
      <c r="AD42" s="29">
        <f t="shared" si="12"/>
        <v>0</v>
      </c>
      <c r="AE42" s="29">
        <f t="shared" si="12"/>
        <v>0</v>
      </c>
      <c r="AF42" s="29">
        <f t="shared" si="12"/>
        <v>0</v>
      </c>
      <c r="AG42" s="29">
        <f t="shared" si="12"/>
        <v>0</v>
      </c>
      <c r="AH42" s="29">
        <f t="shared" si="12"/>
        <v>0</v>
      </c>
      <c r="AI42" s="29">
        <f t="shared" si="12"/>
        <v>0</v>
      </c>
      <c r="AJ42" s="29">
        <f t="shared" si="12"/>
        <v>0</v>
      </c>
    </row>
    <row r="43" spans="2:36" ht="15.75" thickBot="1" x14ac:dyDescent="0.3">
      <c r="B43" s="28" t="s">
        <v>27</v>
      </c>
      <c r="E43" s="31"/>
      <c r="F43" s="29">
        <f>(E36/1000000*$A$31)/$A$30</f>
        <v>0</v>
      </c>
      <c r="G43" s="29">
        <f t="shared" si="11"/>
        <v>0</v>
      </c>
      <c r="H43" s="29">
        <f t="shared" si="11"/>
        <v>0</v>
      </c>
      <c r="I43" s="29">
        <f t="shared" si="11"/>
        <v>0</v>
      </c>
      <c r="J43" s="29">
        <f t="shared" si="11"/>
        <v>0</v>
      </c>
      <c r="K43" s="29">
        <f t="shared" si="11"/>
        <v>0</v>
      </c>
      <c r="L43" s="29">
        <f t="shared" si="11"/>
        <v>0</v>
      </c>
      <c r="M43" s="29">
        <f t="shared" si="11"/>
        <v>0</v>
      </c>
      <c r="N43" s="29">
        <f t="shared" si="11"/>
        <v>0</v>
      </c>
      <c r="O43" s="29">
        <f t="shared" si="11"/>
        <v>0</v>
      </c>
      <c r="P43" s="29">
        <f t="shared" si="11"/>
        <v>0</v>
      </c>
      <c r="Q43" s="29">
        <f t="shared" si="11"/>
        <v>0</v>
      </c>
      <c r="R43" s="29">
        <f t="shared" si="11"/>
        <v>0</v>
      </c>
      <c r="S43" s="29">
        <f t="shared" si="11"/>
        <v>0</v>
      </c>
      <c r="T43" s="29">
        <f t="shared" si="11"/>
        <v>0</v>
      </c>
      <c r="U43" s="29">
        <f t="shared" si="11"/>
        <v>0</v>
      </c>
      <c r="V43" s="29">
        <f t="shared" si="11"/>
        <v>0</v>
      </c>
      <c r="W43" s="29">
        <f t="shared" si="12"/>
        <v>0</v>
      </c>
      <c r="X43" s="29">
        <f t="shared" si="12"/>
        <v>0</v>
      </c>
      <c r="Y43" s="29">
        <f t="shared" si="12"/>
        <v>0</v>
      </c>
      <c r="Z43" s="29">
        <f t="shared" si="12"/>
        <v>0</v>
      </c>
      <c r="AA43" s="29">
        <f t="shared" si="12"/>
        <v>0</v>
      </c>
      <c r="AB43" s="29">
        <f t="shared" si="12"/>
        <v>0</v>
      </c>
      <c r="AC43" s="29">
        <f t="shared" si="12"/>
        <v>0</v>
      </c>
      <c r="AD43" s="29">
        <f t="shared" si="12"/>
        <v>0</v>
      </c>
      <c r="AE43" s="29">
        <f t="shared" si="12"/>
        <v>0</v>
      </c>
      <c r="AF43" s="29">
        <f t="shared" si="12"/>
        <v>0</v>
      </c>
      <c r="AG43" s="29">
        <f t="shared" si="12"/>
        <v>0</v>
      </c>
      <c r="AH43" s="29">
        <f t="shared" si="12"/>
        <v>0</v>
      </c>
      <c r="AI43" s="29">
        <f t="shared" si="12"/>
        <v>0</v>
      </c>
      <c r="AJ43" s="29">
        <f t="shared" si="12"/>
        <v>0</v>
      </c>
    </row>
    <row r="44" spans="2:36" ht="15.75" thickBot="1" x14ac:dyDescent="0.3">
      <c r="E44" s="32">
        <f t="shared" ref="E44:AJ44" si="13">SUM(E40:E43)</f>
        <v>0</v>
      </c>
      <c r="F44" s="32">
        <f t="shared" si="13"/>
        <v>0</v>
      </c>
      <c r="G44" s="32">
        <f t="shared" si="13"/>
        <v>10500000</v>
      </c>
      <c r="H44" s="32">
        <f t="shared" si="13"/>
        <v>10500000</v>
      </c>
      <c r="I44" s="32">
        <f t="shared" si="13"/>
        <v>10500000</v>
      </c>
      <c r="J44" s="32">
        <f t="shared" si="13"/>
        <v>10500000</v>
      </c>
      <c r="K44" s="32">
        <f t="shared" si="13"/>
        <v>10500000</v>
      </c>
      <c r="L44" s="32">
        <f t="shared" si="13"/>
        <v>0</v>
      </c>
      <c r="M44" s="32">
        <f t="shared" si="13"/>
        <v>0</v>
      </c>
      <c r="N44" s="32">
        <f t="shared" si="13"/>
        <v>0</v>
      </c>
      <c r="O44" s="32">
        <f t="shared" si="13"/>
        <v>0</v>
      </c>
      <c r="P44" s="32">
        <f t="shared" si="13"/>
        <v>0</v>
      </c>
      <c r="Q44" s="32">
        <f t="shared" si="13"/>
        <v>0</v>
      </c>
      <c r="R44" s="32">
        <f t="shared" si="13"/>
        <v>0</v>
      </c>
      <c r="S44" s="32">
        <f t="shared" si="13"/>
        <v>0</v>
      </c>
      <c r="T44" s="32">
        <f t="shared" si="13"/>
        <v>0</v>
      </c>
      <c r="U44" s="32">
        <f t="shared" si="13"/>
        <v>0</v>
      </c>
      <c r="V44" s="32">
        <f t="shared" si="13"/>
        <v>0</v>
      </c>
      <c r="W44" s="32">
        <f t="shared" si="13"/>
        <v>0</v>
      </c>
      <c r="X44" s="32">
        <f t="shared" si="13"/>
        <v>0</v>
      </c>
      <c r="Y44" s="32">
        <f t="shared" si="13"/>
        <v>0</v>
      </c>
      <c r="Z44" s="32">
        <f t="shared" si="13"/>
        <v>0</v>
      </c>
      <c r="AA44" s="32">
        <f t="shared" si="13"/>
        <v>0</v>
      </c>
      <c r="AB44" s="32">
        <f t="shared" si="13"/>
        <v>0</v>
      </c>
      <c r="AC44" s="32">
        <f t="shared" si="13"/>
        <v>0</v>
      </c>
      <c r="AD44" s="32">
        <f t="shared" si="13"/>
        <v>0</v>
      </c>
      <c r="AE44" s="32">
        <f t="shared" si="13"/>
        <v>0</v>
      </c>
      <c r="AF44" s="32">
        <f t="shared" si="13"/>
        <v>0</v>
      </c>
      <c r="AG44" s="32">
        <f t="shared" si="13"/>
        <v>0</v>
      </c>
      <c r="AH44" s="32">
        <f t="shared" si="13"/>
        <v>0</v>
      </c>
      <c r="AI44" s="32">
        <f t="shared" si="13"/>
        <v>0</v>
      </c>
      <c r="AJ44" s="32">
        <f t="shared" si="13"/>
        <v>0</v>
      </c>
    </row>
    <row r="46" spans="2:36" x14ac:dyDescent="0.25">
      <c r="B46" t="s">
        <v>29</v>
      </c>
      <c r="F46" s="29">
        <v>657650</v>
      </c>
      <c r="G46" s="29">
        <v>655900</v>
      </c>
      <c r="H46" s="29">
        <v>658400</v>
      </c>
      <c r="I46" s="29">
        <v>654900</v>
      </c>
      <c r="J46" s="29">
        <v>655650</v>
      </c>
      <c r="K46" s="29">
        <v>655400</v>
      </c>
      <c r="L46" s="29">
        <v>654775</v>
      </c>
      <c r="M46" s="29">
        <v>658900</v>
      </c>
      <c r="N46" s="29">
        <v>655400</v>
      </c>
      <c r="O46" s="29">
        <v>657000</v>
      </c>
      <c r="P46" s="29">
        <v>657800</v>
      </c>
      <c r="Q46" s="29">
        <v>657800</v>
      </c>
      <c r="R46" s="29">
        <v>657000</v>
      </c>
      <c r="S46" s="29">
        <v>655400</v>
      </c>
      <c r="T46" s="29">
        <v>658000</v>
      </c>
      <c r="U46" s="29">
        <v>659600</v>
      </c>
      <c r="V46" s="29">
        <v>655200</v>
      </c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8" spans="2:36" x14ac:dyDescent="0.25">
      <c r="B48" t="s">
        <v>38</v>
      </c>
      <c r="F48" s="4">
        <v>0.19</v>
      </c>
      <c r="G48" s="4">
        <v>0.15</v>
      </c>
      <c r="H48" s="4">
        <v>0.2</v>
      </c>
      <c r="I48" s="4">
        <v>0.05</v>
      </c>
      <c r="J48" s="4">
        <v>0.1</v>
      </c>
      <c r="K48" s="4">
        <v>0.05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</row>
    <row r="50" spans="2:36" x14ac:dyDescent="0.25">
      <c r="B50" t="s">
        <v>39</v>
      </c>
      <c r="E50" s="26">
        <v>40.44</v>
      </c>
      <c r="F50" s="26">
        <f>E50*(1+F48)</f>
        <v>48.123599999999996</v>
      </c>
      <c r="G50" s="26">
        <f t="shared" ref="G50:AJ50" si="14">F50*(1+G48)</f>
        <v>55.342139999999993</v>
      </c>
      <c r="H50" s="26">
        <f t="shared" si="14"/>
        <v>66.410567999999984</v>
      </c>
      <c r="I50" s="26">
        <f t="shared" si="14"/>
        <v>69.731096399999984</v>
      </c>
      <c r="J50" s="26">
        <f t="shared" si="14"/>
        <v>76.704206039999988</v>
      </c>
      <c r="K50" s="26">
        <f t="shared" si="14"/>
        <v>80.539416341999996</v>
      </c>
      <c r="L50" s="26">
        <f t="shared" si="14"/>
        <v>80.539416341999996</v>
      </c>
      <c r="M50" s="26">
        <f t="shared" si="14"/>
        <v>80.539416341999996</v>
      </c>
      <c r="N50" s="26">
        <f t="shared" si="14"/>
        <v>80.539416341999996</v>
      </c>
      <c r="O50" s="26">
        <f t="shared" si="14"/>
        <v>80.539416341999996</v>
      </c>
      <c r="P50" s="26">
        <f t="shared" si="14"/>
        <v>80.539416341999996</v>
      </c>
      <c r="Q50" s="26">
        <f t="shared" si="14"/>
        <v>80.539416341999996</v>
      </c>
      <c r="R50" s="26">
        <f t="shared" si="14"/>
        <v>80.539416341999996</v>
      </c>
      <c r="S50" s="26">
        <f t="shared" si="14"/>
        <v>80.539416341999996</v>
      </c>
      <c r="T50" s="26">
        <f t="shared" si="14"/>
        <v>80.539416341999996</v>
      </c>
      <c r="U50" s="26">
        <f t="shared" si="14"/>
        <v>80.539416341999996</v>
      </c>
      <c r="V50" s="26">
        <f t="shared" si="14"/>
        <v>80.539416341999996</v>
      </c>
      <c r="W50" s="26">
        <f t="shared" si="14"/>
        <v>80.539416341999996</v>
      </c>
      <c r="X50" s="26">
        <f t="shared" si="14"/>
        <v>80.539416341999996</v>
      </c>
      <c r="Y50" s="26">
        <f t="shared" si="14"/>
        <v>80.539416341999996</v>
      </c>
      <c r="Z50" s="26">
        <f t="shared" si="14"/>
        <v>80.539416341999996</v>
      </c>
      <c r="AA50" s="26">
        <f t="shared" si="14"/>
        <v>80.539416341999996</v>
      </c>
      <c r="AB50" s="26">
        <f t="shared" si="14"/>
        <v>80.539416341999996</v>
      </c>
      <c r="AC50" s="26">
        <f t="shared" si="14"/>
        <v>80.539416341999996</v>
      </c>
      <c r="AD50" s="26">
        <f t="shared" si="14"/>
        <v>80.539416341999996</v>
      </c>
      <c r="AE50" s="26">
        <f t="shared" si="14"/>
        <v>80.539416341999996</v>
      </c>
      <c r="AF50" s="26">
        <f t="shared" si="14"/>
        <v>80.539416341999996</v>
      </c>
      <c r="AG50" s="26">
        <f t="shared" si="14"/>
        <v>80.539416341999996</v>
      </c>
      <c r="AH50" s="26">
        <f t="shared" si="14"/>
        <v>80.539416341999996</v>
      </c>
      <c r="AI50" s="26">
        <f t="shared" si="14"/>
        <v>80.539416341999996</v>
      </c>
      <c r="AJ50" s="26">
        <f t="shared" si="14"/>
        <v>80.539416341999996</v>
      </c>
    </row>
    <row r="52" spans="2:36" x14ac:dyDescent="0.25">
      <c r="B52" t="s">
        <v>67</v>
      </c>
      <c r="E52" s="26">
        <f>E50*12</f>
        <v>485.28</v>
      </c>
      <c r="F52" s="26">
        <f t="shared" ref="F52:AJ52" si="15">F50*12</f>
        <v>577.4831999999999</v>
      </c>
      <c r="G52" s="26">
        <f t="shared" si="15"/>
        <v>664.10567999999989</v>
      </c>
      <c r="H52" s="26">
        <f t="shared" si="15"/>
        <v>796.9268159999998</v>
      </c>
      <c r="I52" s="26">
        <f t="shared" si="15"/>
        <v>836.77315679999981</v>
      </c>
      <c r="J52" s="26">
        <f t="shared" si="15"/>
        <v>920.45047247999992</v>
      </c>
      <c r="K52" s="26">
        <f t="shared" si="15"/>
        <v>966.472996104</v>
      </c>
      <c r="L52" s="26">
        <f t="shared" si="15"/>
        <v>966.472996104</v>
      </c>
      <c r="M52" s="26">
        <f t="shared" si="15"/>
        <v>966.472996104</v>
      </c>
      <c r="N52" s="26">
        <f t="shared" si="15"/>
        <v>966.472996104</v>
      </c>
      <c r="O52" s="26">
        <f t="shared" si="15"/>
        <v>966.472996104</v>
      </c>
      <c r="P52" s="26">
        <f t="shared" si="15"/>
        <v>966.472996104</v>
      </c>
      <c r="Q52" s="26">
        <f t="shared" si="15"/>
        <v>966.472996104</v>
      </c>
      <c r="R52" s="26">
        <f t="shared" si="15"/>
        <v>966.472996104</v>
      </c>
      <c r="S52" s="26">
        <f t="shared" si="15"/>
        <v>966.472996104</v>
      </c>
      <c r="T52" s="26">
        <f t="shared" si="15"/>
        <v>966.472996104</v>
      </c>
      <c r="U52" s="26">
        <f t="shared" si="15"/>
        <v>966.472996104</v>
      </c>
      <c r="V52" s="26">
        <f t="shared" si="15"/>
        <v>966.472996104</v>
      </c>
      <c r="W52" s="26">
        <f t="shared" si="15"/>
        <v>966.472996104</v>
      </c>
      <c r="X52" s="26">
        <f t="shared" si="15"/>
        <v>966.472996104</v>
      </c>
      <c r="Y52" s="26">
        <f t="shared" si="15"/>
        <v>966.472996104</v>
      </c>
      <c r="Z52" s="26">
        <f t="shared" si="15"/>
        <v>966.472996104</v>
      </c>
      <c r="AA52" s="26">
        <f t="shared" si="15"/>
        <v>966.472996104</v>
      </c>
      <c r="AB52" s="26">
        <f t="shared" si="15"/>
        <v>966.472996104</v>
      </c>
      <c r="AC52" s="26">
        <f t="shared" si="15"/>
        <v>966.472996104</v>
      </c>
      <c r="AD52" s="26">
        <f t="shared" si="15"/>
        <v>966.472996104</v>
      </c>
      <c r="AE52" s="26">
        <f t="shared" si="15"/>
        <v>966.472996104</v>
      </c>
      <c r="AF52" s="26">
        <f t="shared" si="15"/>
        <v>966.472996104</v>
      </c>
      <c r="AG52" s="26">
        <f t="shared" si="15"/>
        <v>966.472996104</v>
      </c>
      <c r="AH52" s="26">
        <f t="shared" si="15"/>
        <v>966.472996104</v>
      </c>
      <c r="AI52" s="26">
        <f t="shared" si="15"/>
        <v>966.472996104</v>
      </c>
      <c r="AJ52" s="26">
        <f t="shared" si="15"/>
        <v>966.472996104</v>
      </c>
    </row>
    <row r="53" spans="2:36" x14ac:dyDescent="0.25">
      <c r="B53" t="s">
        <v>68</v>
      </c>
      <c r="E53" s="26">
        <f>E52</f>
        <v>485.28</v>
      </c>
      <c r="F53" s="26">
        <f>E53+F52</f>
        <v>1062.7631999999999</v>
      </c>
      <c r="G53" s="26">
        <f t="shared" ref="G53:AJ53" si="16">F53+G52</f>
        <v>1726.8688799999998</v>
      </c>
      <c r="H53" s="26">
        <f t="shared" si="16"/>
        <v>2523.7956959999997</v>
      </c>
      <c r="I53" s="26">
        <f t="shared" si="16"/>
        <v>3360.5688527999996</v>
      </c>
      <c r="J53" s="26">
        <f t="shared" si="16"/>
        <v>4281.01932528</v>
      </c>
      <c r="K53" s="26">
        <f t="shared" si="16"/>
        <v>5247.4923213840002</v>
      </c>
      <c r="L53" s="26">
        <f t="shared" si="16"/>
        <v>6213.9653174880004</v>
      </c>
      <c r="M53" s="26">
        <f t="shared" si="16"/>
        <v>7180.4383135920007</v>
      </c>
      <c r="N53" s="26">
        <f t="shared" si="16"/>
        <v>8146.9113096960009</v>
      </c>
      <c r="O53" s="26">
        <f t="shared" si="16"/>
        <v>9113.3843058000002</v>
      </c>
      <c r="P53" s="26">
        <f t="shared" si="16"/>
        <v>10079.857301904</v>
      </c>
      <c r="Q53" s="26">
        <f t="shared" si="16"/>
        <v>11046.330298007999</v>
      </c>
      <c r="R53" s="26">
        <f t="shared" si="16"/>
        <v>12012.803294111998</v>
      </c>
      <c r="S53" s="26">
        <f t="shared" si="16"/>
        <v>12979.276290215998</v>
      </c>
      <c r="T53" s="26">
        <f t="shared" si="16"/>
        <v>13945.749286319997</v>
      </c>
      <c r="U53" s="26">
        <f t="shared" si="16"/>
        <v>14912.222282423996</v>
      </c>
      <c r="V53" s="26">
        <f t="shared" si="16"/>
        <v>15878.695278527995</v>
      </c>
      <c r="W53" s="26">
        <f t="shared" si="16"/>
        <v>16845.168274631997</v>
      </c>
      <c r="X53" s="26">
        <f t="shared" si="16"/>
        <v>17811.641270735996</v>
      </c>
      <c r="Y53" s="26">
        <f t="shared" si="16"/>
        <v>18778.114266839995</v>
      </c>
      <c r="Z53" s="26">
        <f t="shared" si="16"/>
        <v>19744.587262943995</v>
      </c>
      <c r="AA53" s="26">
        <f t="shared" si="16"/>
        <v>20711.060259047994</v>
      </c>
      <c r="AB53" s="26">
        <f t="shared" si="16"/>
        <v>21677.533255151993</v>
      </c>
      <c r="AC53" s="26">
        <f t="shared" si="16"/>
        <v>22644.006251255993</v>
      </c>
      <c r="AD53" s="26">
        <f t="shared" si="16"/>
        <v>23610.479247359992</v>
      </c>
      <c r="AE53" s="26">
        <f t="shared" si="16"/>
        <v>24576.952243463991</v>
      </c>
      <c r="AF53" s="26">
        <f t="shared" si="16"/>
        <v>25543.425239567991</v>
      </c>
      <c r="AG53" s="26">
        <f t="shared" si="16"/>
        <v>26509.89823567199</v>
      </c>
      <c r="AH53" s="26">
        <f t="shared" si="16"/>
        <v>27476.371231775989</v>
      </c>
      <c r="AI53" s="26">
        <f t="shared" si="16"/>
        <v>28442.844227879988</v>
      </c>
      <c r="AJ53" s="26">
        <f t="shared" si="16"/>
        <v>29409.317223983988</v>
      </c>
    </row>
  </sheetData>
  <mergeCells count="3">
    <mergeCell ref="A6:A9"/>
    <mergeCell ref="A12:A14"/>
    <mergeCell ref="A15:A18"/>
  </mergeCells>
  <pageMargins left="0.7" right="0.7" top="0.75" bottom="0.75" header="0.3" footer="0.3"/>
  <pageSetup paperSize="5" scale="3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E8" sqref="E8:E27"/>
    </sheetView>
  </sheetViews>
  <sheetFormatPr defaultRowHeight="15" x14ac:dyDescent="0.25"/>
  <cols>
    <col min="1" max="1" width="14.7109375" bestFit="1" customWidth="1"/>
    <col min="2" max="2" width="17.42578125" bestFit="1" customWidth="1"/>
    <col min="3" max="3" width="12.85546875" bestFit="1" customWidth="1"/>
    <col min="4" max="4" width="11.85546875" bestFit="1" customWidth="1"/>
    <col min="5" max="5" width="11.5703125" bestFit="1" customWidth="1"/>
    <col min="6" max="6" width="19.5703125" bestFit="1" customWidth="1"/>
    <col min="7" max="7" width="18.85546875" bestFit="1" customWidth="1"/>
    <col min="8" max="8" width="14.42578125" bestFit="1" customWidth="1"/>
  </cols>
  <sheetData>
    <row r="1" spans="1:8" x14ac:dyDescent="0.25">
      <c r="A1" t="s">
        <v>40</v>
      </c>
      <c r="B1" s="18">
        <v>80000000</v>
      </c>
      <c r="F1" t="s">
        <v>89</v>
      </c>
    </row>
    <row r="2" spans="1:8" x14ac:dyDescent="0.25">
      <c r="A2" t="s">
        <v>41</v>
      </c>
      <c r="B2" s="5">
        <v>1.4999999999999999E-2</v>
      </c>
    </row>
    <row r="3" spans="1:8" x14ac:dyDescent="0.25">
      <c r="A3" t="s">
        <v>22</v>
      </c>
      <c r="B3">
        <v>20</v>
      </c>
    </row>
    <row r="4" spans="1:8" x14ac:dyDescent="0.25">
      <c r="A4" t="s">
        <v>42</v>
      </c>
      <c r="B4" s="18">
        <f>PMT(B2,B3,-B1)</f>
        <v>4659658.8699573036</v>
      </c>
    </row>
    <row r="5" spans="1:8" x14ac:dyDescent="0.25">
      <c r="B5" s="26"/>
    </row>
    <row r="7" spans="1:8" x14ac:dyDescent="0.25">
      <c r="A7" t="s">
        <v>43</v>
      </c>
      <c r="B7" t="s">
        <v>44</v>
      </c>
      <c r="C7" t="s">
        <v>45</v>
      </c>
      <c r="D7" t="s">
        <v>46</v>
      </c>
      <c r="E7" t="s">
        <v>47</v>
      </c>
      <c r="F7" t="s">
        <v>48</v>
      </c>
      <c r="G7" t="s">
        <v>49</v>
      </c>
      <c r="H7" t="s">
        <v>50</v>
      </c>
    </row>
    <row r="8" spans="1:8" x14ac:dyDescent="0.25">
      <c r="A8">
        <v>1</v>
      </c>
      <c r="B8" s="18">
        <f>B1</f>
        <v>80000000</v>
      </c>
      <c r="C8" s="18">
        <f>$B$4</f>
        <v>4659658.8699573036</v>
      </c>
      <c r="D8" s="18">
        <f>C8-E8</f>
        <v>3459658.8699573036</v>
      </c>
      <c r="E8" s="18">
        <f>B8*$B$2</f>
        <v>1200000</v>
      </c>
      <c r="F8" s="18">
        <f>D8</f>
        <v>3459658.8699573036</v>
      </c>
      <c r="G8" s="18">
        <f>E8</f>
        <v>1200000</v>
      </c>
      <c r="H8" s="18">
        <f>B8-D8</f>
        <v>76540341.130042702</v>
      </c>
    </row>
    <row r="9" spans="1:8" x14ac:dyDescent="0.25">
      <c r="A9">
        <v>2</v>
      </c>
      <c r="B9" s="18">
        <f>B8-D8</f>
        <v>76540341.130042702</v>
      </c>
      <c r="C9" s="18">
        <f t="shared" ref="C9:C27" si="0">$B$4</f>
        <v>4659658.8699573036</v>
      </c>
      <c r="D9" s="18">
        <f t="shared" ref="D9:D17" si="1">C9-E9</f>
        <v>3511553.7530066632</v>
      </c>
      <c r="E9" s="18">
        <f t="shared" ref="E9:E17" si="2">B9*$B$2</f>
        <v>1148105.1169506405</v>
      </c>
      <c r="F9" s="18">
        <f>D9+F8</f>
        <v>6971212.6229639668</v>
      </c>
      <c r="G9" s="18">
        <f>E9+G8</f>
        <v>2348105.1169506405</v>
      </c>
      <c r="H9" s="18">
        <f t="shared" ref="H9:H17" si="3">B9-D9</f>
        <v>73028787.377036035</v>
      </c>
    </row>
    <row r="10" spans="1:8" x14ac:dyDescent="0.25">
      <c r="A10">
        <v>3</v>
      </c>
      <c r="B10" s="18">
        <f t="shared" ref="B10:B17" si="4">B9-D9</f>
        <v>73028787.377036035</v>
      </c>
      <c r="C10" s="18">
        <f t="shared" si="0"/>
        <v>4659658.8699573036</v>
      </c>
      <c r="D10" s="18">
        <f t="shared" si="1"/>
        <v>3564227.0593017628</v>
      </c>
      <c r="E10" s="18">
        <f t="shared" si="2"/>
        <v>1095431.8106555406</v>
      </c>
      <c r="F10" s="18">
        <f t="shared" ref="F10:G17" si="5">D10+F9</f>
        <v>10535439.682265729</v>
      </c>
      <c r="G10" s="18">
        <f t="shared" si="5"/>
        <v>3443536.9276061812</v>
      </c>
      <c r="H10" s="18">
        <f t="shared" si="3"/>
        <v>69464560.317734271</v>
      </c>
    </row>
    <row r="11" spans="1:8" x14ac:dyDescent="0.25">
      <c r="A11">
        <v>4</v>
      </c>
      <c r="B11" s="18">
        <f t="shared" si="4"/>
        <v>69464560.317734271</v>
      </c>
      <c r="C11" s="18">
        <f t="shared" si="0"/>
        <v>4659658.8699573036</v>
      </c>
      <c r="D11" s="18">
        <f t="shared" si="1"/>
        <v>3617690.4651912898</v>
      </c>
      <c r="E11" s="18">
        <f t="shared" si="2"/>
        <v>1041968.4047660141</v>
      </c>
      <c r="F11" s="18">
        <f t="shared" si="5"/>
        <v>14153130.147457018</v>
      </c>
      <c r="G11" s="18">
        <f t="shared" si="5"/>
        <v>4485505.3323721951</v>
      </c>
      <c r="H11" s="18">
        <f t="shared" si="3"/>
        <v>65846869.852542982</v>
      </c>
    </row>
    <row r="12" spans="1:8" x14ac:dyDescent="0.25">
      <c r="A12">
        <v>5</v>
      </c>
      <c r="B12" s="18">
        <f t="shared" si="4"/>
        <v>65846869.852542982</v>
      </c>
      <c r="C12" s="18">
        <f t="shared" si="0"/>
        <v>4659658.8699573036</v>
      </c>
      <c r="D12" s="18">
        <f t="shared" si="1"/>
        <v>3671955.8221691591</v>
      </c>
      <c r="E12" s="18">
        <f t="shared" si="2"/>
        <v>987703.04778814467</v>
      </c>
      <c r="F12" s="18">
        <f t="shared" si="5"/>
        <v>17825085.969626177</v>
      </c>
      <c r="G12" s="18">
        <f t="shared" si="5"/>
        <v>5473208.3801603401</v>
      </c>
      <c r="H12" s="18">
        <f t="shared" si="3"/>
        <v>62174914.030373819</v>
      </c>
    </row>
    <row r="13" spans="1:8" x14ac:dyDescent="0.25">
      <c r="A13">
        <v>6</v>
      </c>
      <c r="B13" s="18">
        <f t="shared" si="4"/>
        <v>62174914.030373819</v>
      </c>
      <c r="C13" s="18">
        <f t="shared" si="0"/>
        <v>4659658.8699573036</v>
      </c>
      <c r="D13" s="18">
        <f t="shared" si="1"/>
        <v>3727035.1595016965</v>
      </c>
      <c r="E13" s="18">
        <f t="shared" si="2"/>
        <v>932623.71045560727</v>
      </c>
      <c r="F13" s="18">
        <f t="shared" si="5"/>
        <v>21552121.129127875</v>
      </c>
      <c r="G13" s="18">
        <f t="shared" si="5"/>
        <v>6405832.0906159477</v>
      </c>
      <c r="H13" s="18">
        <f t="shared" si="3"/>
        <v>58447878.870872125</v>
      </c>
    </row>
    <row r="14" spans="1:8" x14ac:dyDescent="0.25">
      <c r="A14">
        <v>7</v>
      </c>
      <c r="B14" s="18">
        <f t="shared" si="4"/>
        <v>58447878.870872125</v>
      </c>
      <c r="C14" s="18">
        <f t="shared" si="0"/>
        <v>4659658.8699573036</v>
      </c>
      <c r="D14" s="18">
        <f t="shared" si="1"/>
        <v>3782940.6868942217</v>
      </c>
      <c r="E14" s="18">
        <f t="shared" si="2"/>
        <v>876718.18306308181</v>
      </c>
      <c r="F14" s="18">
        <f t="shared" si="5"/>
        <v>25335061.816022098</v>
      </c>
      <c r="G14" s="18">
        <f t="shared" si="5"/>
        <v>7282550.2736790292</v>
      </c>
      <c r="H14" s="18">
        <f t="shared" si="3"/>
        <v>54664938.183977902</v>
      </c>
    </row>
    <row r="15" spans="1:8" x14ac:dyDescent="0.25">
      <c r="A15">
        <v>8</v>
      </c>
      <c r="B15" s="18">
        <f t="shared" si="4"/>
        <v>54664938.183977902</v>
      </c>
      <c r="C15" s="18">
        <f t="shared" si="0"/>
        <v>4659658.8699573036</v>
      </c>
      <c r="D15" s="18">
        <f t="shared" si="1"/>
        <v>3839684.7971976353</v>
      </c>
      <c r="E15" s="18">
        <f t="shared" si="2"/>
        <v>819974.07275966846</v>
      </c>
      <c r="F15" s="18">
        <f t="shared" si="5"/>
        <v>29174746.613219734</v>
      </c>
      <c r="G15" s="18">
        <f t="shared" si="5"/>
        <v>8102524.3464386975</v>
      </c>
      <c r="H15" s="18">
        <f t="shared" si="3"/>
        <v>50825253.386780269</v>
      </c>
    </row>
    <row r="16" spans="1:8" x14ac:dyDescent="0.25">
      <c r="A16">
        <v>9</v>
      </c>
      <c r="B16" s="18">
        <f t="shared" si="4"/>
        <v>50825253.386780269</v>
      </c>
      <c r="C16" s="18">
        <f t="shared" si="0"/>
        <v>4659658.8699573036</v>
      </c>
      <c r="D16" s="18">
        <f t="shared" si="1"/>
        <v>3897280.0691555995</v>
      </c>
      <c r="E16" s="18">
        <f t="shared" si="2"/>
        <v>762378.80080170406</v>
      </c>
      <c r="F16" s="18">
        <f t="shared" si="5"/>
        <v>33072026.682375334</v>
      </c>
      <c r="G16" s="18">
        <f t="shared" si="5"/>
        <v>8864903.1472404022</v>
      </c>
      <c r="H16" s="18">
        <f t="shared" si="3"/>
        <v>46927973.317624673</v>
      </c>
    </row>
    <row r="17" spans="1:8" x14ac:dyDescent="0.25">
      <c r="A17">
        <v>10</v>
      </c>
      <c r="B17" s="18">
        <f t="shared" si="4"/>
        <v>46927973.317624673</v>
      </c>
      <c r="C17" s="18">
        <f t="shared" si="0"/>
        <v>4659658.8699573036</v>
      </c>
      <c r="D17" s="18">
        <f t="shared" si="1"/>
        <v>3955739.2701929333</v>
      </c>
      <c r="E17" s="18">
        <f t="shared" si="2"/>
        <v>703919.59976437013</v>
      </c>
      <c r="F17" s="18">
        <f t="shared" si="5"/>
        <v>37027765.95256827</v>
      </c>
      <c r="G17" s="18">
        <f t="shared" si="5"/>
        <v>9568822.7470047716</v>
      </c>
      <c r="H17" s="18">
        <f t="shared" si="3"/>
        <v>42972234.047431737</v>
      </c>
    </row>
    <row r="18" spans="1:8" x14ac:dyDescent="0.25">
      <c r="A18">
        <v>11</v>
      </c>
      <c r="B18" s="18">
        <f t="shared" ref="B18:B27" si="6">B17-D17</f>
        <v>42972234.047431737</v>
      </c>
      <c r="C18" s="18">
        <f t="shared" si="0"/>
        <v>4659658.8699573036</v>
      </c>
      <c r="D18" s="18">
        <f t="shared" ref="D18:D27" si="7">C18-E18</f>
        <v>4015075.3592458274</v>
      </c>
      <c r="E18" s="18">
        <f t="shared" ref="E18:E27" si="8">B18*$B$2</f>
        <v>644583.51071147609</v>
      </c>
      <c r="F18" s="18">
        <f t="shared" ref="F18:F27" si="9">D18+F17</f>
        <v>41042841.3118141</v>
      </c>
      <c r="G18" s="18">
        <f t="shared" ref="G18:G27" si="10">E18+G17</f>
        <v>10213406.257716248</v>
      </c>
      <c r="H18" s="18">
        <f t="shared" ref="H18:H27" si="11">B18-D18</f>
        <v>38957158.688185908</v>
      </c>
    </row>
    <row r="19" spans="1:8" x14ac:dyDescent="0.25">
      <c r="A19">
        <v>12</v>
      </c>
      <c r="B19" s="18">
        <f t="shared" si="6"/>
        <v>38957158.688185908</v>
      </c>
      <c r="C19" s="18">
        <f t="shared" si="0"/>
        <v>4659658.8699573036</v>
      </c>
      <c r="D19" s="18">
        <f t="shared" si="7"/>
        <v>4075301.4896345148</v>
      </c>
      <c r="E19" s="18">
        <f t="shared" si="8"/>
        <v>584357.38032278861</v>
      </c>
      <c r="F19" s="18">
        <f t="shared" si="9"/>
        <v>45118142.801448613</v>
      </c>
      <c r="G19" s="18">
        <f t="shared" si="10"/>
        <v>10797763.638039036</v>
      </c>
      <c r="H19" s="18">
        <f t="shared" si="11"/>
        <v>34881857.198551394</v>
      </c>
    </row>
    <row r="20" spans="1:8" x14ac:dyDescent="0.25">
      <c r="A20">
        <v>13</v>
      </c>
      <c r="B20" s="18">
        <f t="shared" si="6"/>
        <v>34881857.198551394</v>
      </c>
      <c r="C20" s="18">
        <f t="shared" si="0"/>
        <v>4659658.8699573036</v>
      </c>
      <c r="D20" s="18">
        <f t="shared" si="7"/>
        <v>4136431.0119790328</v>
      </c>
      <c r="E20" s="18">
        <f t="shared" si="8"/>
        <v>523227.85797827091</v>
      </c>
      <c r="F20" s="18">
        <f t="shared" si="9"/>
        <v>49254573.813427649</v>
      </c>
      <c r="G20" s="18">
        <f t="shared" si="10"/>
        <v>11320991.496017307</v>
      </c>
      <c r="H20" s="18">
        <f t="shared" si="11"/>
        <v>30745426.186572362</v>
      </c>
    </row>
    <row r="21" spans="1:8" x14ac:dyDescent="0.25">
      <c r="A21">
        <v>14</v>
      </c>
      <c r="B21" s="18">
        <f t="shared" si="6"/>
        <v>30745426.186572362</v>
      </c>
      <c r="C21" s="18">
        <f t="shared" si="0"/>
        <v>4659658.8699573036</v>
      </c>
      <c r="D21" s="18">
        <f t="shared" si="7"/>
        <v>4198477.4771587178</v>
      </c>
      <c r="E21" s="18">
        <f t="shared" si="8"/>
        <v>461181.39279858541</v>
      </c>
      <c r="F21" s="18">
        <f t="shared" si="9"/>
        <v>53453051.290586367</v>
      </c>
      <c r="G21" s="18">
        <f t="shared" si="10"/>
        <v>11782172.888815893</v>
      </c>
      <c r="H21" s="18">
        <f t="shared" si="11"/>
        <v>26546948.709413644</v>
      </c>
    </row>
    <row r="22" spans="1:8" x14ac:dyDescent="0.25">
      <c r="A22">
        <v>15</v>
      </c>
      <c r="B22" s="18">
        <f t="shared" si="6"/>
        <v>26546948.709413644</v>
      </c>
      <c r="C22" s="18">
        <f t="shared" si="0"/>
        <v>4659658.8699573036</v>
      </c>
      <c r="D22" s="18">
        <f t="shared" si="7"/>
        <v>4261454.6393160988</v>
      </c>
      <c r="E22" s="18">
        <f t="shared" si="8"/>
        <v>398204.23064120463</v>
      </c>
      <c r="F22" s="18">
        <f t="shared" si="9"/>
        <v>57714505.929902464</v>
      </c>
      <c r="G22" s="18">
        <f t="shared" si="10"/>
        <v>12180377.119457098</v>
      </c>
      <c r="H22" s="18">
        <f t="shared" si="11"/>
        <v>22285494.070097543</v>
      </c>
    </row>
    <row r="23" spans="1:8" x14ac:dyDescent="0.25">
      <c r="A23">
        <v>16</v>
      </c>
      <c r="B23" s="18">
        <f t="shared" si="6"/>
        <v>22285494.070097543</v>
      </c>
      <c r="C23" s="18">
        <f t="shared" si="0"/>
        <v>4659658.8699573036</v>
      </c>
      <c r="D23" s="18">
        <f t="shared" si="7"/>
        <v>4325376.4589058403</v>
      </c>
      <c r="E23" s="18">
        <f t="shared" si="8"/>
        <v>334282.41105146316</v>
      </c>
      <c r="F23" s="18">
        <f t="shared" si="9"/>
        <v>62039882.388808303</v>
      </c>
      <c r="G23" s="18">
        <f t="shared" si="10"/>
        <v>12514659.530508561</v>
      </c>
      <c r="H23" s="18">
        <f t="shared" si="11"/>
        <v>17960117.611191705</v>
      </c>
    </row>
    <row r="24" spans="1:8" x14ac:dyDescent="0.25">
      <c r="A24">
        <v>17</v>
      </c>
      <c r="B24" s="18">
        <f t="shared" si="6"/>
        <v>17960117.611191705</v>
      </c>
      <c r="C24" s="18">
        <f t="shared" si="0"/>
        <v>4659658.8699573036</v>
      </c>
      <c r="D24" s="18">
        <f t="shared" si="7"/>
        <v>4390257.1057894276</v>
      </c>
      <c r="E24" s="18">
        <f t="shared" si="8"/>
        <v>269401.76416787558</v>
      </c>
      <c r="F24" s="18">
        <f t="shared" si="9"/>
        <v>66430139.494597733</v>
      </c>
      <c r="G24" s="18">
        <f t="shared" si="10"/>
        <v>12784061.294676436</v>
      </c>
      <c r="H24" s="18">
        <f t="shared" si="11"/>
        <v>13569860.505402278</v>
      </c>
    </row>
    <row r="25" spans="1:8" x14ac:dyDescent="0.25">
      <c r="A25">
        <v>18</v>
      </c>
      <c r="B25" s="18">
        <f t="shared" si="6"/>
        <v>13569860.505402278</v>
      </c>
      <c r="C25" s="18">
        <f t="shared" si="0"/>
        <v>4659658.8699573036</v>
      </c>
      <c r="D25" s="18">
        <f t="shared" si="7"/>
        <v>4456110.9623762695</v>
      </c>
      <c r="E25" s="18">
        <f t="shared" si="8"/>
        <v>203547.90758103417</v>
      </c>
      <c r="F25" s="18">
        <f t="shared" si="9"/>
        <v>70886250.456974</v>
      </c>
      <c r="G25" s="18">
        <f t="shared" si="10"/>
        <v>12987609.202257471</v>
      </c>
      <c r="H25" s="18">
        <f t="shared" si="11"/>
        <v>9113749.5430260077</v>
      </c>
    </row>
    <row r="26" spans="1:8" x14ac:dyDescent="0.25">
      <c r="A26">
        <v>19</v>
      </c>
      <c r="B26" s="18">
        <f t="shared" si="6"/>
        <v>9113749.5430260077</v>
      </c>
      <c r="C26" s="18">
        <f t="shared" si="0"/>
        <v>4659658.8699573036</v>
      </c>
      <c r="D26" s="18">
        <f t="shared" si="7"/>
        <v>4522952.6268119132</v>
      </c>
      <c r="E26" s="18">
        <f t="shared" si="8"/>
        <v>136706.24314539012</v>
      </c>
      <c r="F26" s="18">
        <f t="shared" si="9"/>
        <v>75409203.083785906</v>
      </c>
      <c r="G26" s="18">
        <f t="shared" si="10"/>
        <v>13124315.445402861</v>
      </c>
      <c r="H26" s="18">
        <f t="shared" si="11"/>
        <v>4590796.9162140945</v>
      </c>
    </row>
    <row r="27" spans="1:8" x14ac:dyDescent="0.25">
      <c r="A27">
        <v>20</v>
      </c>
      <c r="B27" s="18">
        <f t="shared" si="6"/>
        <v>4590796.9162140945</v>
      </c>
      <c r="C27" s="18">
        <f t="shared" si="0"/>
        <v>4659658.8699573036</v>
      </c>
      <c r="D27" s="18">
        <f t="shared" si="7"/>
        <v>4590796.9162140926</v>
      </c>
      <c r="E27" s="18">
        <f t="shared" si="8"/>
        <v>68861.953743211416</v>
      </c>
      <c r="F27" s="18">
        <f t="shared" si="9"/>
        <v>80000000</v>
      </c>
      <c r="G27" s="18">
        <f t="shared" si="10"/>
        <v>13193177.399146073</v>
      </c>
      <c r="H27" s="18">
        <f t="shared" si="11"/>
        <v>0</v>
      </c>
    </row>
    <row r="28" spans="1:8" x14ac:dyDescent="0.25">
      <c r="A28">
        <f>A27+1</f>
        <v>21</v>
      </c>
      <c r="B28" s="18"/>
      <c r="C28" s="18"/>
      <c r="D28" s="18"/>
      <c r="E28" s="18"/>
      <c r="F28" s="18"/>
      <c r="G28" s="18"/>
      <c r="H28" s="18"/>
    </row>
    <row r="29" spans="1:8" x14ac:dyDescent="0.25">
      <c r="A29">
        <f t="shared" ref="A29:A37" si="12">A28+1</f>
        <v>22</v>
      </c>
      <c r="B29" s="18"/>
      <c r="C29" s="18"/>
      <c r="D29" s="18"/>
      <c r="E29" s="18"/>
      <c r="F29" s="18"/>
      <c r="G29" s="18"/>
      <c r="H29" s="18"/>
    </row>
    <row r="30" spans="1:8" x14ac:dyDescent="0.25">
      <c r="A30">
        <f t="shared" si="12"/>
        <v>23</v>
      </c>
      <c r="B30" s="18"/>
      <c r="C30" s="18"/>
      <c r="D30" s="18"/>
      <c r="E30" s="18"/>
      <c r="F30" s="18"/>
      <c r="G30" s="18"/>
      <c r="H30" s="18"/>
    </row>
    <row r="31" spans="1:8" x14ac:dyDescent="0.25">
      <c r="A31">
        <f t="shared" si="12"/>
        <v>24</v>
      </c>
      <c r="B31" s="18"/>
      <c r="C31" s="18"/>
      <c r="D31" s="18"/>
      <c r="E31" s="18"/>
      <c r="F31" s="18"/>
      <c r="G31" s="18"/>
      <c r="H31" s="18"/>
    </row>
    <row r="32" spans="1:8" x14ac:dyDescent="0.25">
      <c r="A32">
        <f t="shared" si="12"/>
        <v>25</v>
      </c>
      <c r="B32" s="18"/>
      <c r="C32" s="18"/>
      <c r="D32" s="18"/>
      <c r="E32" s="18"/>
      <c r="F32" s="18"/>
      <c r="G32" s="18"/>
      <c r="H32" s="18"/>
    </row>
    <row r="33" spans="1:8" x14ac:dyDescent="0.25">
      <c r="A33">
        <f t="shared" si="12"/>
        <v>26</v>
      </c>
      <c r="B33" s="18"/>
      <c r="C33" s="18"/>
      <c r="D33" s="18"/>
      <c r="E33" s="18"/>
      <c r="F33" s="18"/>
      <c r="G33" s="18"/>
      <c r="H33" s="18"/>
    </row>
    <row r="34" spans="1:8" x14ac:dyDescent="0.25">
      <c r="A34">
        <f t="shared" si="12"/>
        <v>27</v>
      </c>
      <c r="B34" s="18"/>
      <c r="C34" s="18"/>
      <c r="D34" s="18"/>
      <c r="E34" s="18"/>
      <c r="F34" s="18"/>
      <c r="G34" s="18"/>
      <c r="H34" s="18"/>
    </row>
    <row r="35" spans="1:8" x14ac:dyDescent="0.25">
      <c r="A35">
        <f t="shared" si="12"/>
        <v>28</v>
      </c>
      <c r="B35" s="18"/>
      <c r="C35" s="18"/>
      <c r="D35" s="18"/>
      <c r="E35" s="18"/>
      <c r="F35" s="18"/>
      <c r="G35" s="18"/>
      <c r="H35" s="18"/>
    </row>
    <row r="36" spans="1:8" x14ac:dyDescent="0.25">
      <c r="A36">
        <f t="shared" si="12"/>
        <v>29</v>
      </c>
      <c r="B36" s="18"/>
      <c r="C36" s="18"/>
      <c r="D36" s="18"/>
      <c r="E36" s="18"/>
      <c r="F36" s="18"/>
      <c r="G36" s="18"/>
      <c r="H36" s="18"/>
    </row>
    <row r="37" spans="1:8" x14ac:dyDescent="0.25">
      <c r="A37">
        <f t="shared" si="12"/>
        <v>30</v>
      </c>
      <c r="B37" s="18"/>
      <c r="C37" s="18"/>
      <c r="D37" s="18"/>
      <c r="E37" s="18"/>
      <c r="F37" s="18"/>
      <c r="G37" s="18"/>
      <c r="H37" s="18"/>
    </row>
    <row r="39" spans="1:8" x14ac:dyDescent="0.25">
      <c r="A39" t="s">
        <v>51</v>
      </c>
      <c r="C39" s="18">
        <f>SUM(C8:C37)</f>
        <v>93193177.399146065</v>
      </c>
      <c r="D39" s="26">
        <f>C39/B1</f>
        <v>1.1649147174893257</v>
      </c>
    </row>
    <row r="40" spans="1:8" x14ac:dyDescent="0.25">
      <c r="A40" t="s">
        <v>52</v>
      </c>
      <c r="C40" s="18">
        <f>C39-B1</f>
        <v>13193177.399146065</v>
      </c>
    </row>
    <row r="42" spans="1:8" x14ac:dyDescent="0.25">
      <c r="A42" t="s">
        <v>55</v>
      </c>
      <c r="B42" s="61">
        <f>C39/B1</f>
        <v>1.1649147174893257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tabSelected="1" workbookViewId="0">
      <selection activeCell="A39" sqref="A39"/>
    </sheetView>
  </sheetViews>
  <sheetFormatPr defaultRowHeight="15" x14ac:dyDescent="0.25"/>
  <cols>
    <col min="1" max="1" width="10.42578125" customWidth="1"/>
    <col min="3" max="3" width="12.42578125" customWidth="1"/>
    <col min="4" max="4" width="15" customWidth="1"/>
    <col min="9" max="9" width="11.7109375" bestFit="1" customWidth="1"/>
    <col min="10" max="10" width="14.42578125" bestFit="1" customWidth="1"/>
    <col min="15" max="15" width="11.7109375" bestFit="1" customWidth="1"/>
    <col min="16" max="16" width="14.42578125" bestFit="1" customWidth="1"/>
  </cols>
  <sheetData>
    <row r="1" spans="1:16" ht="31.5" customHeight="1" thickBot="1" x14ac:dyDescent="0.3">
      <c r="A1" s="18"/>
      <c r="B1" s="63" t="s">
        <v>72</v>
      </c>
      <c r="C1" s="65" t="s">
        <v>73</v>
      </c>
      <c r="D1" s="67" t="s">
        <v>74</v>
      </c>
      <c r="E1" s="38"/>
      <c r="F1" s="69" t="s">
        <v>75</v>
      </c>
      <c r="G1" s="70"/>
      <c r="H1" s="70"/>
      <c r="I1" s="70"/>
      <c r="J1" s="71"/>
      <c r="L1" s="69" t="s">
        <v>76</v>
      </c>
      <c r="M1" s="70"/>
      <c r="N1" s="70"/>
      <c r="O1" s="70"/>
      <c r="P1" s="71"/>
    </row>
    <row r="2" spans="1:16" ht="15.75" thickBot="1" x14ac:dyDescent="0.3">
      <c r="A2" s="39"/>
      <c r="B2" s="64"/>
      <c r="C2" s="66"/>
      <c r="D2" s="68"/>
      <c r="E2" s="40"/>
      <c r="F2" s="41" t="s">
        <v>78</v>
      </c>
      <c r="G2" s="42" t="s">
        <v>79</v>
      </c>
      <c r="H2" s="54" t="s">
        <v>80</v>
      </c>
      <c r="I2" s="54" t="s">
        <v>81</v>
      </c>
      <c r="J2" s="43" t="s">
        <v>88</v>
      </c>
      <c r="K2" s="44"/>
      <c r="L2" s="41" t="s">
        <v>78</v>
      </c>
      <c r="M2" s="42" t="s">
        <v>79</v>
      </c>
      <c r="N2" s="54" t="s">
        <v>80</v>
      </c>
      <c r="O2" s="54" t="s">
        <v>81</v>
      </c>
      <c r="P2" s="43" t="s">
        <v>88</v>
      </c>
    </row>
    <row r="3" spans="1:16" x14ac:dyDescent="0.25">
      <c r="A3" s="58">
        <v>2018</v>
      </c>
      <c r="B3" s="36">
        <v>43177.105782124985</v>
      </c>
      <c r="C3" s="46">
        <v>1.4E-2</v>
      </c>
      <c r="D3" s="45">
        <f t="shared" ref="D3:D34" si="0">(B3*C3)/12</f>
        <v>50.373290079145818</v>
      </c>
      <c r="E3" s="47"/>
      <c r="F3" s="45">
        <f t="shared" ref="F3:F34" si="1">HLOOKUP($A3,$F$44:$AK$48,2)</f>
        <v>40.44</v>
      </c>
      <c r="G3" s="45">
        <f t="shared" ref="G3:G34" si="2">HLOOKUP($A3,$F$44:$AK$48,3)</f>
        <v>40.44</v>
      </c>
      <c r="H3" s="45">
        <f t="shared" ref="H3:H34" si="3">HLOOKUP($A3,$F$44:$AK$48,4)</f>
        <v>40.44</v>
      </c>
      <c r="I3" s="45">
        <f t="shared" ref="I3:I34" si="4">HLOOKUP($A3,$F$44:$AK$48,5)</f>
        <v>40.44</v>
      </c>
      <c r="J3" s="45">
        <f>HLOOKUP($A3,$F$44:$AK$49,6)</f>
        <v>40.44</v>
      </c>
      <c r="K3" s="47"/>
      <c r="L3" s="48">
        <f>F3/$D3</f>
        <v>0.80280640665839431</v>
      </c>
      <c r="M3" s="48">
        <f>G3/$D3</f>
        <v>0.80280640665839431</v>
      </c>
      <c r="N3" s="48">
        <f>H3/$D3</f>
        <v>0.80280640665839431</v>
      </c>
      <c r="O3" s="48">
        <f>I3/$D3</f>
        <v>0.80280640665839431</v>
      </c>
      <c r="P3" s="48">
        <f>J3/$D3</f>
        <v>0.80280640665839431</v>
      </c>
    </row>
    <row r="4" spans="1:16" x14ac:dyDescent="0.25">
      <c r="A4" s="59">
        <v>2019</v>
      </c>
      <c r="B4" s="50">
        <f t="shared" ref="B4:B34" si="5">B3*1.015</f>
        <v>43824.762368856856</v>
      </c>
      <c r="C4" s="51">
        <v>1.4E-2</v>
      </c>
      <c r="D4" s="49">
        <f t="shared" si="0"/>
        <v>51.128889430333004</v>
      </c>
      <c r="E4" s="52"/>
      <c r="F4" s="49">
        <f t="shared" si="1"/>
        <v>50.55</v>
      </c>
      <c r="G4" s="49">
        <f t="shared" si="2"/>
        <v>48.123599999999996</v>
      </c>
      <c r="H4" s="49">
        <f t="shared" si="3"/>
        <v>48.123599999999996</v>
      </c>
      <c r="I4" s="49">
        <f t="shared" si="4"/>
        <v>48.123599999999996</v>
      </c>
      <c r="J4" s="49">
        <f t="shared" ref="J4:J34" si="6">HLOOKUP($A4,$F$44:$AK$49,6)</f>
        <v>48.123599999999996</v>
      </c>
      <c r="K4" s="47"/>
      <c r="L4" s="53">
        <f t="shared" ref="L4:L34" si="7">F4/$D4</f>
        <v>0.98867784071230835</v>
      </c>
      <c r="M4" s="53">
        <f t="shared" ref="M4:M34" si="8">G4/$D4</f>
        <v>0.94122130435811746</v>
      </c>
      <c r="N4" s="53">
        <f t="shared" ref="N4:N34" si="9">H4/$D4</f>
        <v>0.94122130435811746</v>
      </c>
      <c r="O4" s="53">
        <f t="shared" ref="O4:P34" si="10">I4/$D4</f>
        <v>0.94122130435811746</v>
      </c>
      <c r="P4" s="53">
        <f t="shared" si="10"/>
        <v>0.94122130435811746</v>
      </c>
    </row>
    <row r="5" spans="1:16" x14ac:dyDescent="0.25">
      <c r="A5" s="58">
        <v>2020</v>
      </c>
      <c r="B5" s="36">
        <f t="shared" si="5"/>
        <v>44482.133804389705</v>
      </c>
      <c r="C5" s="46">
        <v>1.4E-2</v>
      </c>
      <c r="D5" s="45">
        <f t="shared" si="0"/>
        <v>51.895822771787984</v>
      </c>
      <c r="E5" s="47"/>
      <c r="F5" s="45">
        <f t="shared" si="1"/>
        <v>63.1875</v>
      </c>
      <c r="G5" s="45">
        <f t="shared" si="2"/>
        <v>57.748319999999993</v>
      </c>
      <c r="H5" s="45">
        <f t="shared" si="3"/>
        <v>55.342139999999993</v>
      </c>
      <c r="I5" s="45">
        <f t="shared" si="4"/>
        <v>55.342139999999993</v>
      </c>
      <c r="J5" s="45">
        <f t="shared" si="6"/>
        <v>55.342139999999993</v>
      </c>
      <c r="K5" s="47"/>
      <c r="L5" s="48">
        <f t="shared" si="7"/>
        <v>1.217583547675257</v>
      </c>
      <c r="M5" s="48">
        <f t="shared" si="8"/>
        <v>1.1127739558913707</v>
      </c>
      <c r="N5" s="48">
        <f t="shared" si="9"/>
        <v>1.066408374395897</v>
      </c>
      <c r="O5" s="48">
        <f t="shared" si="10"/>
        <v>1.066408374395897</v>
      </c>
      <c r="P5" s="48">
        <f t="shared" si="10"/>
        <v>1.066408374395897</v>
      </c>
    </row>
    <row r="6" spans="1:16" x14ac:dyDescent="0.25">
      <c r="A6" s="59">
        <v>2021</v>
      </c>
      <c r="B6" s="50">
        <f t="shared" si="5"/>
        <v>45149.365811455544</v>
      </c>
      <c r="C6" s="51">
        <v>1.4E-2</v>
      </c>
      <c r="D6" s="49">
        <f t="shared" si="0"/>
        <v>52.674260113364802</v>
      </c>
      <c r="E6" s="52"/>
      <c r="F6" s="49">
        <f t="shared" si="1"/>
        <v>75.825000000000003</v>
      </c>
      <c r="G6" s="49">
        <f t="shared" si="2"/>
        <v>69.297983999999985</v>
      </c>
      <c r="H6" s="49">
        <f t="shared" si="3"/>
        <v>60.876353999999999</v>
      </c>
      <c r="I6" s="49">
        <f t="shared" si="4"/>
        <v>63.643460999999988</v>
      </c>
      <c r="J6" s="49">
        <f t="shared" si="6"/>
        <v>66.410567999999984</v>
      </c>
      <c r="K6" s="45"/>
      <c r="L6" s="53">
        <f t="shared" si="7"/>
        <v>1.4395076425717324</v>
      </c>
      <c r="M6" s="53">
        <f t="shared" si="8"/>
        <v>1.3155948246991573</v>
      </c>
      <c r="N6" s="53">
        <f t="shared" si="9"/>
        <v>1.1557135091975239</v>
      </c>
      <c r="O6" s="53">
        <f t="shared" si="10"/>
        <v>1.2082459414337747</v>
      </c>
      <c r="P6" s="53">
        <f t="shared" si="10"/>
        <v>1.2607783736700258</v>
      </c>
    </row>
    <row r="7" spans="1:16" x14ac:dyDescent="0.25">
      <c r="A7" s="58">
        <v>2022</v>
      </c>
      <c r="B7" s="36">
        <f t="shared" si="5"/>
        <v>45826.606298627376</v>
      </c>
      <c r="C7" s="46">
        <v>1.4E-2</v>
      </c>
      <c r="D7" s="45">
        <f t="shared" si="0"/>
        <v>53.464374015065268</v>
      </c>
      <c r="E7" s="47"/>
      <c r="F7" s="45">
        <f t="shared" si="1"/>
        <v>75.825000000000003</v>
      </c>
      <c r="G7" s="45">
        <f t="shared" si="2"/>
        <v>77.613742079999994</v>
      </c>
      <c r="H7" s="45">
        <f t="shared" si="3"/>
        <v>63.920171700000004</v>
      </c>
      <c r="I7" s="45">
        <f t="shared" si="4"/>
        <v>66.825634049999991</v>
      </c>
      <c r="J7" s="45">
        <f t="shared" si="6"/>
        <v>69.731096399999984</v>
      </c>
      <c r="K7" s="45"/>
      <c r="L7" s="48">
        <f t="shared" si="7"/>
        <v>1.4182341306125446</v>
      </c>
      <c r="M7" s="48">
        <f t="shared" si="8"/>
        <v>1.4516908410473466</v>
      </c>
      <c r="N7" s="48">
        <f t="shared" si="9"/>
        <v>1.1955656991698527</v>
      </c>
      <c r="O7" s="48">
        <f t="shared" si="10"/>
        <v>1.2499095945866638</v>
      </c>
      <c r="P7" s="48">
        <f t="shared" si="10"/>
        <v>1.3042534900034752</v>
      </c>
    </row>
    <row r="8" spans="1:16" x14ac:dyDescent="0.25">
      <c r="A8" s="59">
        <v>2023</v>
      </c>
      <c r="B8" s="50">
        <f t="shared" si="5"/>
        <v>46514.005393106781</v>
      </c>
      <c r="C8" s="51">
        <v>1.4E-2</v>
      </c>
      <c r="D8" s="49">
        <f t="shared" si="0"/>
        <v>54.266339625291245</v>
      </c>
      <c r="E8" s="52"/>
      <c r="F8" s="49">
        <f t="shared" si="1"/>
        <v>75.825000000000003</v>
      </c>
      <c r="G8" s="49">
        <f t="shared" si="2"/>
        <v>89.25580339199999</v>
      </c>
      <c r="H8" s="49">
        <f t="shared" si="3"/>
        <v>67.116180285000013</v>
      </c>
      <c r="I8" s="49">
        <f t="shared" si="4"/>
        <v>70.166915752499989</v>
      </c>
      <c r="J8" s="49">
        <f t="shared" si="6"/>
        <v>76.704206039999988</v>
      </c>
      <c r="K8" s="45"/>
      <c r="L8" s="53">
        <f t="shared" si="7"/>
        <v>1.3972750055296006</v>
      </c>
      <c r="M8" s="53">
        <f t="shared" si="8"/>
        <v>1.6447728740930527</v>
      </c>
      <c r="N8" s="53">
        <f t="shared" si="9"/>
        <v>1.2367921025895028</v>
      </c>
      <c r="O8" s="53">
        <f t="shared" si="10"/>
        <v>1.2930099254344798</v>
      </c>
      <c r="P8" s="53">
        <f t="shared" si="10"/>
        <v>1.4134766886737171</v>
      </c>
    </row>
    <row r="9" spans="1:16" x14ac:dyDescent="0.25">
      <c r="A9" s="58">
        <v>2024</v>
      </c>
      <c r="B9" s="36">
        <f t="shared" si="5"/>
        <v>47211.71547400338</v>
      </c>
      <c r="C9" s="46">
        <v>1.4E-2</v>
      </c>
      <c r="D9" s="45">
        <f t="shared" si="0"/>
        <v>55.08033471967061</v>
      </c>
      <c r="E9" s="47"/>
      <c r="F9" s="45">
        <f t="shared" si="1"/>
        <v>75.825000000000003</v>
      </c>
      <c r="G9" s="45">
        <f t="shared" si="2"/>
        <v>89.25580339199999</v>
      </c>
      <c r="H9" s="45">
        <f t="shared" si="3"/>
        <v>70.471989299250012</v>
      </c>
      <c r="I9" s="45">
        <f t="shared" si="4"/>
        <v>72.973592382599989</v>
      </c>
      <c r="J9" s="45">
        <f t="shared" si="6"/>
        <v>80.539416341999996</v>
      </c>
      <c r="K9" s="45"/>
      <c r="L9" s="48">
        <f t="shared" si="7"/>
        <v>1.3766256212114292</v>
      </c>
      <c r="M9" s="48">
        <f t="shared" si="8"/>
        <v>1.6204658858059633</v>
      </c>
      <c r="N9" s="48">
        <f t="shared" si="9"/>
        <v>1.2794401061270719</v>
      </c>
      <c r="O9" s="48">
        <f t="shared" si="10"/>
        <v>1.3248574605437036</v>
      </c>
      <c r="P9" s="48">
        <f t="shared" si="10"/>
        <v>1.4622172641452247</v>
      </c>
    </row>
    <row r="10" spans="1:16" x14ac:dyDescent="0.25">
      <c r="A10" s="59">
        <v>2025</v>
      </c>
      <c r="B10" s="50">
        <f t="shared" si="5"/>
        <v>47919.891206113425</v>
      </c>
      <c r="C10" s="51">
        <v>1.4E-2</v>
      </c>
      <c r="D10" s="49">
        <f t="shared" si="0"/>
        <v>55.906539740465661</v>
      </c>
      <c r="E10" s="52"/>
      <c r="F10" s="49">
        <f t="shared" si="1"/>
        <v>75.825000000000003</v>
      </c>
      <c r="G10" s="49">
        <f t="shared" si="2"/>
        <v>89.25580339199999</v>
      </c>
      <c r="H10" s="49">
        <f t="shared" si="3"/>
        <v>72.938508924723763</v>
      </c>
      <c r="I10" s="49">
        <f t="shared" si="4"/>
        <v>75.527668115990977</v>
      </c>
      <c r="J10" s="49">
        <f t="shared" si="6"/>
        <v>80.539416341999996</v>
      </c>
      <c r="K10" s="45"/>
      <c r="L10" s="53">
        <f t="shared" si="7"/>
        <v>1.3562814002083048</v>
      </c>
      <c r="M10" s="53">
        <f t="shared" si="8"/>
        <v>1.5965181140945452</v>
      </c>
      <c r="N10" s="53">
        <f t="shared" si="9"/>
        <v>1.3046507486123347</v>
      </c>
      <c r="O10" s="53">
        <f t="shared" si="10"/>
        <v>1.3509630262687027</v>
      </c>
      <c r="P10" s="53">
        <f t="shared" si="10"/>
        <v>1.4406081420150001</v>
      </c>
    </row>
    <row r="11" spans="1:16" x14ac:dyDescent="0.25">
      <c r="A11" s="58">
        <v>2026</v>
      </c>
      <c r="B11" s="36">
        <f t="shared" si="5"/>
        <v>48638.68957420512</v>
      </c>
      <c r="C11" s="46">
        <v>1.4E-2</v>
      </c>
      <c r="D11" s="45">
        <f t="shared" si="0"/>
        <v>56.745137836572638</v>
      </c>
      <c r="E11" s="47"/>
      <c r="F11" s="45">
        <f t="shared" si="1"/>
        <v>75.825000000000003</v>
      </c>
      <c r="G11" s="45">
        <f t="shared" si="2"/>
        <v>83.007897154559984</v>
      </c>
      <c r="H11" s="45">
        <f t="shared" si="3"/>
        <v>75.491356737089092</v>
      </c>
      <c r="I11" s="45">
        <f t="shared" si="4"/>
        <v>78.17113650005065</v>
      </c>
      <c r="J11" s="45">
        <f t="shared" si="6"/>
        <v>80.539416341999996</v>
      </c>
      <c r="K11" s="45"/>
      <c r="L11" s="48">
        <f t="shared" si="7"/>
        <v>1.3362378327175419</v>
      </c>
      <c r="M11" s="48">
        <f t="shared" si="8"/>
        <v>1.462819552815692</v>
      </c>
      <c r="N11" s="48">
        <f t="shared" si="9"/>
        <v>1.3303581525258783</v>
      </c>
      <c r="O11" s="48">
        <f t="shared" si="10"/>
        <v>1.3775829873774454</v>
      </c>
      <c r="P11" s="48">
        <f t="shared" si="10"/>
        <v>1.4193183665172415</v>
      </c>
    </row>
    <row r="12" spans="1:16" x14ac:dyDescent="0.25">
      <c r="A12" s="59">
        <v>2027</v>
      </c>
      <c r="B12" s="50">
        <f t="shared" si="5"/>
        <v>49368.269917818194</v>
      </c>
      <c r="C12" s="51">
        <v>1.4E-2</v>
      </c>
      <c r="D12" s="49">
        <f t="shared" si="0"/>
        <v>57.596314904121222</v>
      </c>
      <c r="E12" s="52"/>
      <c r="F12" s="49">
        <f t="shared" si="1"/>
        <v>75.825000000000003</v>
      </c>
      <c r="G12" s="49">
        <f t="shared" si="2"/>
        <v>83.007897154559984</v>
      </c>
      <c r="H12" s="49">
        <f t="shared" si="3"/>
        <v>78.133554222887199</v>
      </c>
      <c r="I12" s="49">
        <f t="shared" si="4"/>
        <v>80.907126277552422</v>
      </c>
      <c r="J12" s="49">
        <f t="shared" si="6"/>
        <v>80.539416341999996</v>
      </c>
      <c r="K12" s="45"/>
      <c r="L12" s="53">
        <f t="shared" si="7"/>
        <v>1.3164904755837852</v>
      </c>
      <c r="M12" s="53">
        <f t="shared" si="8"/>
        <v>1.4412015298676768</v>
      </c>
      <c r="N12" s="53">
        <f t="shared" si="9"/>
        <v>1.3565721062702305</v>
      </c>
      <c r="O12" s="53">
        <f t="shared" si="10"/>
        <v>1.4047274797395628</v>
      </c>
      <c r="P12" s="53">
        <f t="shared" si="10"/>
        <v>1.398343218243588</v>
      </c>
    </row>
    <row r="13" spans="1:16" x14ac:dyDescent="0.25">
      <c r="A13" s="58">
        <v>2028</v>
      </c>
      <c r="B13" s="36">
        <f t="shared" si="5"/>
        <v>50108.793966585465</v>
      </c>
      <c r="C13" s="46">
        <v>1.4E-2</v>
      </c>
      <c r="D13" s="45">
        <f t="shared" si="0"/>
        <v>58.460259627683037</v>
      </c>
      <c r="E13" s="47"/>
      <c r="F13" s="45">
        <f t="shared" si="1"/>
        <v>75.825000000000003</v>
      </c>
      <c r="G13" s="45">
        <f t="shared" si="2"/>
        <v>83.007897154559984</v>
      </c>
      <c r="H13" s="45">
        <f t="shared" si="3"/>
        <v>80.868228620688242</v>
      </c>
      <c r="I13" s="45">
        <f t="shared" si="4"/>
        <v>82.525268803103472</v>
      </c>
      <c r="J13" s="45">
        <f t="shared" si="6"/>
        <v>80.539416341999996</v>
      </c>
      <c r="K13" s="45"/>
      <c r="L13" s="48">
        <f t="shared" si="7"/>
        <v>1.2970349513140742</v>
      </c>
      <c r="M13" s="48">
        <f t="shared" si="8"/>
        <v>1.4199029850913074</v>
      </c>
      <c r="N13" s="48">
        <f t="shared" si="9"/>
        <v>1.3833025911228458</v>
      </c>
      <c r="O13" s="48">
        <f t="shared" si="10"/>
        <v>1.4116473195412356</v>
      </c>
      <c r="P13" s="48">
        <f t="shared" si="10"/>
        <v>1.3776780475306285</v>
      </c>
    </row>
    <row r="14" spans="1:16" x14ac:dyDescent="0.25">
      <c r="A14" s="59">
        <v>2029</v>
      </c>
      <c r="B14" s="50">
        <f t="shared" si="5"/>
        <v>50860.425876084242</v>
      </c>
      <c r="C14" s="51">
        <v>1.4E-2</v>
      </c>
      <c r="D14" s="49">
        <f t="shared" si="0"/>
        <v>59.33716352209828</v>
      </c>
      <c r="E14" s="52"/>
      <c r="F14" s="49">
        <f t="shared" si="1"/>
        <v>75.825000000000003</v>
      </c>
      <c r="G14" s="49">
        <f t="shared" si="2"/>
        <v>83.007897154559984</v>
      </c>
      <c r="H14" s="49">
        <f t="shared" si="3"/>
        <v>83.698616622412331</v>
      </c>
      <c r="I14" s="49">
        <f t="shared" si="4"/>
        <v>83.350521491134501</v>
      </c>
      <c r="J14" s="49">
        <f t="shared" si="6"/>
        <v>80.539416341999996</v>
      </c>
      <c r="K14" s="45"/>
      <c r="L14" s="53">
        <f t="shared" si="7"/>
        <v>1.2778669471074622</v>
      </c>
      <c r="M14" s="53">
        <f t="shared" si="8"/>
        <v>1.3989191971342929</v>
      </c>
      <c r="N14" s="53">
        <f t="shared" si="9"/>
        <v>1.4105597850365965</v>
      </c>
      <c r="O14" s="53">
        <f t="shared" si="10"/>
        <v>1.4046933918587665</v>
      </c>
      <c r="P14" s="53">
        <f t="shared" si="10"/>
        <v>1.3573182734291906</v>
      </c>
    </row>
    <row r="15" spans="1:16" x14ac:dyDescent="0.25">
      <c r="A15" s="58">
        <v>2030</v>
      </c>
      <c r="B15" s="36">
        <f t="shared" si="5"/>
        <v>51623.332264225501</v>
      </c>
      <c r="C15" s="46">
        <v>1.4E-2</v>
      </c>
      <c r="D15" s="45">
        <f t="shared" si="0"/>
        <v>60.227220974929757</v>
      </c>
      <c r="E15" s="47"/>
      <c r="F15" s="45">
        <f t="shared" si="1"/>
        <v>78.09975</v>
      </c>
      <c r="G15" s="45">
        <f t="shared" si="2"/>
        <v>83.007897154559984</v>
      </c>
      <c r="H15" s="45">
        <f t="shared" si="3"/>
        <v>86.628068204196751</v>
      </c>
      <c r="I15" s="45">
        <f t="shared" si="4"/>
        <v>84.184026706045842</v>
      </c>
      <c r="J15" s="45">
        <f t="shared" si="6"/>
        <v>80.539416341999996</v>
      </c>
      <c r="K15" s="45"/>
      <c r="L15" s="48">
        <f t="shared" si="7"/>
        <v>1.2967516803159469</v>
      </c>
      <c r="M15" s="48">
        <f t="shared" si="8"/>
        <v>1.3782455144180226</v>
      </c>
      <c r="N15" s="48">
        <f t="shared" si="9"/>
        <v>1.43835406651515</v>
      </c>
      <c r="O15" s="48">
        <f t="shared" si="10"/>
        <v>1.3977737199776887</v>
      </c>
      <c r="P15" s="48">
        <f t="shared" si="10"/>
        <v>1.3372593826888577</v>
      </c>
    </row>
    <row r="16" spans="1:16" x14ac:dyDescent="0.25">
      <c r="A16" s="59">
        <v>2031</v>
      </c>
      <c r="B16" s="50">
        <f t="shared" si="5"/>
        <v>52397.682248188881</v>
      </c>
      <c r="C16" s="51">
        <v>1.4E-2</v>
      </c>
      <c r="D16" s="49">
        <f t="shared" si="0"/>
        <v>61.130629289553696</v>
      </c>
      <c r="E16" s="52"/>
      <c r="F16" s="49">
        <f t="shared" si="1"/>
        <v>80.442742500000008</v>
      </c>
      <c r="G16" s="49">
        <f t="shared" si="2"/>
        <v>83.007897154559984</v>
      </c>
      <c r="H16" s="49">
        <f t="shared" si="3"/>
        <v>89.660050591343634</v>
      </c>
      <c r="I16" s="49">
        <f t="shared" si="4"/>
        <v>85.025866973106304</v>
      </c>
      <c r="J16" s="49">
        <f t="shared" si="6"/>
        <v>80.539416341999996</v>
      </c>
      <c r="K16" s="45"/>
      <c r="L16" s="53">
        <f t="shared" si="7"/>
        <v>1.3159154982516508</v>
      </c>
      <c r="M16" s="53">
        <f t="shared" si="8"/>
        <v>1.3578773541064264</v>
      </c>
      <c r="N16" s="53">
        <f t="shared" si="9"/>
        <v>1.4666960185647098</v>
      </c>
      <c r="O16" s="53">
        <f t="shared" si="10"/>
        <v>1.3908881351502125</v>
      </c>
      <c r="P16" s="53">
        <f t="shared" si="10"/>
        <v>1.3174969287574956</v>
      </c>
    </row>
    <row r="17" spans="1:16" x14ac:dyDescent="0.25">
      <c r="A17" s="58">
        <v>2032</v>
      </c>
      <c r="B17" s="36">
        <f t="shared" si="5"/>
        <v>53183.647481911707</v>
      </c>
      <c r="C17" s="46">
        <v>1.4E-2</v>
      </c>
      <c r="D17" s="45">
        <f t="shared" si="0"/>
        <v>62.04758872889699</v>
      </c>
      <c r="E17" s="47"/>
      <c r="F17" s="45">
        <f t="shared" si="1"/>
        <v>82.856024775000009</v>
      </c>
      <c r="G17" s="45">
        <f t="shared" si="2"/>
        <v>83.007897154559984</v>
      </c>
      <c r="H17" s="45">
        <f t="shared" si="3"/>
        <v>89.660050591343634</v>
      </c>
      <c r="I17" s="45">
        <f t="shared" si="4"/>
        <v>85.876125642837366</v>
      </c>
      <c r="J17" s="45">
        <f t="shared" si="6"/>
        <v>80.539416341999996</v>
      </c>
      <c r="K17" s="45"/>
      <c r="L17" s="48">
        <f t="shared" si="7"/>
        <v>1.3353625253194095</v>
      </c>
      <c r="M17" s="48">
        <f t="shared" si="8"/>
        <v>1.3378102010900754</v>
      </c>
      <c r="N17" s="48">
        <f t="shared" si="9"/>
        <v>1.4450207079455271</v>
      </c>
      <c r="O17" s="48">
        <f t="shared" si="10"/>
        <v>1.3840364694598177</v>
      </c>
      <c r="P17" s="48">
        <f t="shared" si="10"/>
        <v>1.2980265307955623</v>
      </c>
    </row>
    <row r="18" spans="1:16" x14ac:dyDescent="0.25">
      <c r="A18" s="59">
        <v>2033</v>
      </c>
      <c r="B18" s="50">
        <f t="shared" si="5"/>
        <v>53981.402194140377</v>
      </c>
      <c r="C18" s="51">
        <v>1.4E-2</v>
      </c>
      <c r="D18" s="49">
        <f t="shared" si="0"/>
        <v>62.978302559830439</v>
      </c>
      <c r="E18" s="52"/>
      <c r="F18" s="49">
        <f t="shared" si="1"/>
        <v>85.341705518250009</v>
      </c>
      <c r="G18" s="49">
        <f t="shared" si="2"/>
        <v>83.007897154559984</v>
      </c>
      <c r="H18" s="49">
        <f t="shared" si="3"/>
        <v>89.660050591343634</v>
      </c>
      <c r="I18" s="49">
        <f t="shared" si="4"/>
        <v>86.734886899265746</v>
      </c>
      <c r="J18" s="49">
        <f t="shared" si="6"/>
        <v>80.539416341999996</v>
      </c>
      <c r="K18" s="45"/>
      <c r="L18" s="53">
        <f t="shared" si="7"/>
        <v>1.355096946875854</v>
      </c>
      <c r="M18" s="53">
        <f t="shared" si="8"/>
        <v>1.3180396069852962</v>
      </c>
      <c r="N18" s="53">
        <f t="shared" si="9"/>
        <v>1.4236657221138198</v>
      </c>
      <c r="O18" s="53">
        <f t="shared" si="10"/>
        <v>1.3772185558171588</v>
      </c>
      <c r="P18" s="53">
        <f t="shared" si="10"/>
        <v>1.2788438727049876</v>
      </c>
    </row>
    <row r="19" spans="1:16" x14ac:dyDescent="0.25">
      <c r="A19" s="58">
        <v>2034</v>
      </c>
      <c r="B19" s="36">
        <f t="shared" si="5"/>
        <v>54791.123227052478</v>
      </c>
      <c r="C19" s="46">
        <v>1.4E-2</v>
      </c>
      <c r="D19" s="45">
        <f t="shared" si="0"/>
        <v>63.922977098227896</v>
      </c>
      <c r="E19" s="47"/>
      <c r="F19" s="45">
        <f t="shared" si="1"/>
        <v>87.048539628615018</v>
      </c>
      <c r="G19" s="45">
        <f t="shared" si="2"/>
        <v>83.007897154559984</v>
      </c>
      <c r="H19" s="45">
        <f t="shared" si="3"/>
        <v>89.660050591343634</v>
      </c>
      <c r="I19" s="45">
        <f t="shared" si="4"/>
        <v>87.60223576825841</v>
      </c>
      <c r="J19" s="45">
        <f t="shared" si="6"/>
        <v>80.539416341999996</v>
      </c>
      <c r="K19" s="45"/>
      <c r="L19" s="48">
        <f t="shared" si="7"/>
        <v>1.3617723012939618</v>
      </c>
      <c r="M19" s="48">
        <f t="shared" si="8"/>
        <v>1.2985611891480751</v>
      </c>
      <c r="N19" s="48">
        <f t="shared" si="9"/>
        <v>1.4026263272057338</v>
      </c>
      <c r="O19" s="48">
        <f t="shared" si="10"/>
        <v>1.3704342279559905</v>
      </c>
      <c r="P19" s="48">
        <f t="shared" si="10"/>
        <v>1.2599447021724015</v>
      </c>
    </row>
    <row r="20" spans="1:16" x14ac:dyDescent="0.25">
      <c r="A20" s="59">
        <v>2035</v>
      </c>
      <c r="B20" s="50">
        <f t="shared" si="5"/>
        <v>55612.990075458263</v>
      </c>
      <c r="C20" s="51">
        <v>1.4E-2</v>
      </c>
      <c r="D20" s="49">
        <f t="shared" si="0"/>
        <v>64.881821754701306</v>
      </c>
      <c r="E20" s="52"/>
      <c r="F20" s="49">
        <f t="shared" si="1"/>
        <v>87.048539628615018</v>
      </c>
      <c r="G20" s="49">
        <f t="shared" si="2"/>
        <v>83.007897154559984</v>
      </c>
      <c r="H20" s="49">
        <f t="shared" si="3"/>
        <v>89.660050591343634</v>
      </c>
      <c r="I20" s="49">
        <f t="shared" si="4"/>
        <v>88.478258125940997</v>
      </c>
      <c r="J20" s="49">
        <f t="shared" si="6"/>
        <v>80.539416341999996</v>
      </c>
      <c r="K20" s="45"/>
      <c r="L20" s="53">
        <f t="shared" si="7"/>
        <v>1.341647587481736</v>
      </c>
      <c r="M20" s="53">
        <f t="shared" si="8"/>
        <v>1.2793706297025371</v>
      </c>
      <c r="N20" s="53">
        <f t="shared" si="9"/>
        <v>1.3818978593159941</v>
      </c>
      <c r="O20" s="53">
        <f t="shared" si="10"/>
        <v>1.3636833204291139</v>
      </c>
      <c r="P20" s="53">
        <f t="shared" si="10"/>
        <v>1.2413248297265043</v>
      </c>
    </row>
    <row r="21" spans="1:16" x14ac:dyDescent="0.25">
      <c r="A21" s="58">
        <v>2036</v>
      </c>
      <c r="B21" s="36">
        <f t="shared" si="5"/>
        <v>56447.184926590133</v>
      </c>
      <c r="C21" s="46">
        <v>1.4E-2</v>
      </c>
      <c r="D21" s="45">
        <f t="shared" si="0"/>
        <v>65.855049081021818</v>
      </c>
      <c r="E21" s="47"/>
      <c r="F21" s="45">
        <f t="shared" si="1"/>
        <v>87.048539628615018</v>
      </c>
      <c r="G21" s="45">
        <f t="shared" si="2"/>
        <v>83.007897154559984</v>
      </c>
      <c r="H21" s="45">
        <f t="shared" si="3"/>
        <v>89.660050591343634</v>
      </c>
      <c r="I21" s="45">
        <f t="shared" si="4"/>
        <v>89.363040707200412</v>
      </c>
      <c r="J21" s="45">
        <f t="shared" si="6"/>
        <v>80.539416341999996</v>
      </c>
      <c r="K21" s="45"/>
      <c r="L21" s="48">
        <f t="shared" si="7"/>
        <v>1.3218202832332375</v>
      </c>
      <c r="M21" s="48">
        <f t="shared" si="8"/>
        <v>1.2604636745837805</v>
      </c>
      <c r="N21" s="48">
        <f t="shared" si="9"/>
        <v>1.3614757234640338</v>
      </c>
      <c r="O21" s="48">
        <f t="shared" si="10"/>
        <v>1.3569656686043403</v>
      </c>
      <c r="P21" s="48">
        <f t="shared" si="10"/>
        <v>1.2229801278093639</v>
      </c>
    </row>
    <row r="22" spans="1:16" x14ac:dyDescent="0.25">
      <c r="A22" s="59">
        <v>2037</v>
      </c>
      <c r="B22" s="50">
        <f t="shared" si="5"/>
        <v>57293.892700488977</v>
      </c>
      <c r="C22" s="51">
        <v>1.4E-2</v>
      </c>
      <c r="D22" s="49">
        <f t="shared" si="0"/>
        <v>66.842874817237146</v>
      </c>
      <c r="E22" s="52"/>
      <c r="F22" s="49">
        <f t="shared" si="1"/>
        <v>87.048539628615018</v>
      </c>
      <c r="G22" s="49">
        <f t="shared" si="2"/>
        <v>83.007897154559984</v>
      </c>
      <c r="H22" s="49">
        <f t="shared" si="3"/>
        <v>89.660050591343634</v>
      </c>
      <c r="I22" s="49">
        <f t="shared" si="4"/>
        <v>90.256671114272422</v>
      </c>
      <c r="J22" s="49">
        <f t="shared" si="6"/>
        <v>80.539416341999996</v>
      </c>
      <c r="K22" s="45"/>
      <c r="L22" s="53">
        <f t="shared" si="7"/>
        <v>1.3022859933332389</v>
      </c>
      <c r="M22" s="53">
        <f t="shared" si="8"/>
        <v>1.2418361325948577</v>
      </c>
      <c r="N22" s="53">
        <f t="shared" si="9"/>
        <v>1.3413553925754027</v>
      </c>
      <c r="O22" s="53">
        <f t="shared" si="10"/>
        <v>1.3502811086604765</v>
      </c>
      <c r="P22" s="53">
        <f t="shared" si="10"/>
        <v>1.2049065298614423</v>
      </c>
    </row>
    <row r="23" spans="1:16" x14ac:dyDescent="0.25">
      <c r="A23" s="58">
        <v>2038</v>
      </c>
      <c r="B23" s="36">
        <f t="shared" si="5"/>
        <v>58153.301090996305</v>
      </c>
      <c r="C23" s="46">
        <v>1.4E-2</v>
      </c>
      <c r="D23" s="45">
        <f t="shared" si="0"/>
        <v>67.845517939495693</v>
      </c>
      <c r="E23" s="47"/>
      <c r="F23" s="45">
        <f t="shared" si="1"/>
        <v>87.048539628615018</v>
      </c>
      <c r="G23" s="45">
        <f t="shared" si="2"/>
        <v>83.007897154559984</v>
      </c>
      <c r="H23" s="45">
        <f t="shared" si="3"/>
        <v>93.246452614997381</v>
      </c>
      <c r="I23" s="45">
        <f t="shared" si="4"/>
        <v>91.159237825415147</v>
      </c>
      <c r="J23" s="45">
        <f t="shared" si="6"/>
        <v>80.539416341999996</v>
      </c>
      <c r="K23" s="45"/>
      <c r="L23" s="48">
        <f t="shared" si="7"/>
        <v>1.2830403875204326</v>
      </c>
      <c r="M23" s="48">
        <f t="shared" si="8"/>
        <v>1.2234838744776926</v>
      </c>
      <c r="N23" s="48">
        <f t="shared" si="9"/>
        <v>1.3743937027373587</v>
      </c>
      <c r="O23" s="48">
        <f t="shared" si="10"/>
        <v>1.3436294775833315</v>
      </c>
      <c r="P23" s="48">
        <f t="shared" si="10"/>
        <v>1.1871000294201404</v>
      </c>
    </row>
    <row r="24" spans="1:16" x14ac:dyDescent="0.25">
      <c r="A24" s="59">
        <v>2039</v>
      </c>
      <c r="B24" s="50">
        <f t="shared" si="5"/>
        <v>59025.600607361244</v>
      </c>
      <c r="C24" s="51">
        <v>1.4E-2</v>
      </c>
      <c r="D24" s="49">
        <f t="shared" si="0"/>
        <v>68.863200708588124</v>
      </c>
      <c r="E24" s="52"/>
      <c r="F24" s="49">
        <f t="shared" si="1"/>
        <v>87.048539628615018</v>
      </c>
      <c r="G24" s="49">
        <f t="shared" si="2"/>
        <v>83.007897154559984</v>
      </c>
      <c r="H24" s="49">
        <f t="shared" si="3"/>
        <v>96.51007845652228</v>
      </c>
      <c r="I24" s="49">
        <f t="shared" si="4"/>
        <v>92.070830203669303</v>
      </c>
      <c r="J24" s="49">
        <f t="shared" si="6"/>
        <v>80.539416341999996</v>
      </c>
      <c r="K24" s="47"/>
      <c r="L24" s="53">
        <f t="shared" si="7"/>
        <v>1.26407919952752</v>
      </c>
      <c r="M24" s="53">
        <f t="shared" si="8"/>
        <v>1.2054028319977268</v>
      </c>
      <c r="N24" s="53">
        <f t="shared" si="9"/>
        <v>1.4014753520523806</v>
      </c>
      <c r="O24" s="53">
        <f t="shared" si="10"/>
        <v>1.337010613161739</v>
      </c>
      <c r="P24" s="53">
        <f t="shared" si="10"/>
        <v>1.1695566792316654</v>
      </c>
    </row>
    <row r="25" spans="1:16" x14ac:dyDescent="0.25">
      <c r="A25" s="58">
        <v>2040</v>
      </c>
      <c r="B25" s="36">
        <f t="shared" si="5"/>
        <v>59910.984616471658</v>
      </c>
      <c r="C25" s="46">
        <v>1.4E-2</v>
      </c>
      <c r="D25" s="45">
        <f t="shared" si="0"/>
        <v>69.896148719216939</v>
      </c>
      <c r="E25" s="47"/>
      <c r="F25" s="45">
        <f t="shared" si="1"/>
        <v>87.048539628615018</v>
      </c>
      <c r="G25" s="45">
        <f t="shared" si="2"/>
        <v>83.007897154559984</v>
      </c>
      <c r="H25" s="45">
        <f t="shared" si="3"/>
        <v>96.51007845652228</v>
      </c>
      <c r="I25" s="45">
        <f t="shared" si="4"/>
        <v>92.991538505706004</v>
      </c>
      <c r="J25" s="45">
        <f t="shared" si="6"/>
        <v>80.539416341999996</v>
      </c>
      <c r="K25" s="47"/>
      <c r="L25" s="48">
        <f t="shared" si="7"/>
        <v>1.2453982261354877</v>
      </c>
      <c r="M25" s="48">
        <f t="shared" si="8"/>
        <v>1.1875889970420954</v>
      </c>
      <c r="N25" s="48">
        <f t="shared" si="9"/>
        <v>1.3807638936476656</v>
      </c>
      <c r="O25" s="48">
        <f t="shared" si="10"/>
        <v>1.3304243539836025</v>
      </c>
      <c r="P25" s="48">
        <f t="shared" si="10"/>
        <v>1.1522725903760251</v>
      </c>
    </row>
    <row r="26" spans="1:16" x14ac:dyDescent="0.25">
      <c r="A26" s="59">
        <v>2041</v>
      </c>
      <c r="B26" s="50">
        <f t="shared" si="5"/>
        <v>60809.649385718731</v>
      </c>
      <c r="C26" s="51">
        <v>1.4E-2</v>
      </c>
      <c r="D26" s="49">
        <f t="shared" si="0"/>
        <v>70.944590950005178</v>
      </c>
      <c r="E26" s="52"/>
      <c r="F26" s="49">
        <f t="shared" si="1"/>
        <v>87.919025024901174</v>
      </c>
      <c r="G26" s="49">
        <f t="shared" si="2"/>
        <v>83.007897154559984</v>
      </c>
      <c r="H26" s="49">
        <f t="shared" si="3"/>
        <v>96.51007845652228</v>
      </c>
      <c r="I26" s="49">
        <f t="shared" si="4"/>
        <v>93.921453890763061</v>
      </c>
      <c r="J26" s="49">
        <f t="shared" si="6"/>
        <v>80.539416341999996</v>
      </c>
      <c r="K26" s="47"/>
      <c r="L26" s="53">
        <f t="shared" si="7"/>
        <v>1.2392632595042787</v>
      </c>
      <c r="M26" s="53">
        <f t="shared" si="8"/>
        <v>1.1700384207311287</v>
      </c>
      <c r="N26" s="53">
        <f t="shared" si="9"/>
        <v>1.3603585159090306</v>
      </c>
      <c r="O26" s="53">
        <f t="shared" si="10"/>
        <v>1.3238705394319594</v>
      </c>
      <c r="P26" s="53">
        <f t="shared" si="10"/>
        <v>1.1352439314049512</v>
      </c>
    </row>
    <row r="27" spans="1:16" x14ac:dyDescent="0.25">
      <c r="A27" s="58">
        <v>2042</v>
      </c>
      <c r="B27" s="36">
        <f t="shared" si="5"/>
        <v>61721.794126504508</v>
      </c>
      <c r="C27" s="46">
        <v>1.4E-2</v>
      </c>
      <c r="D27" s="45">
        <f t="shared" si="0"/>
        <v>72.008759814255257</v>
      </c>
      <c r="E27" s="47"/>
      <c r="F27" s="45">
        <f t="shared" si="1"/>
        <v>88.798215275150184</v>
      </c>
      <c r="G27" s="45">
        <f t="shared" si="2"/>
        <v>83.007897154559984</v>
      </c>
      <c r="H27" s="45">
        <f t="shared" si="3"/>
        <v>96.51007845652228</v>
      </c>
      <c r="I27" s="45">
        <f t="shared" si="4"/>
        <v>94.860668429670696</v>
      </c>
      <c r="J27" s="45">
        <f t="shared" si="6"/>
        <v>80.539416341999996</v>
      </c>
      <c r="K27" s="47"/>
      <c r="L27" s="48">
        <f t="shared" si="7"/>
        <v>1.2331585143835679</v>
      </c>
      <c r="M27" s="48">
        <f t="shared" si="8"/>
        <v>1.1527472125429838</v>
      </c>
      <c r="N27" s="48">
        <f t="shared" si="9"/>
        <v>1.3402546954768773</v>
      </c>
      <c r="O27" s="48">
        <f t="shared" si="10"/>
        <v>1.3173490096810632</v>
      </c>
      <c r="P27" s="48">
        <f t="shared" si="10"/>
        <v>1.1184669274925627</v>
      </c>
    </row>
    <row r="28" spans="1:16" x14ac:dyDescent="0.25">
      <c r="A28" s="59">
        <v>2043</v>
      </c>
      <c r="B28" s="50">
        <f t="shared" si="5"/>
        <v>62647.621038402067</v>
      </c>
      <c r="C28" s="51">
        <v>1.4E-2</v>
      </c>
      <c r="D28" s="49">
        <f t="shared" si="0"/>
        <v>73.088891211469075</v>
      </c>
      <c r="E28" s="52"/>
      <c r="F28" s="49">
        <f t="shared" si="1"/>
        <v>89.686197427901689</v>
      </c>
      <c r="G28" s="49">
        <f t="shared" si="2"/>
        <v>83.007897154559984</v>
      </c>
      <c r="H28" s="49">
        <f t="shared" si="3"/>
        <v>91.684574533696164</v>
      </c>
      <c r="I28" s="49">
        <f t="shared" si="4"/>
        <v>95.809275113967402</v>
      </c>
      <c r="J28" s="49">
        <f t="shared" si="6"/>
        <v>80.539416341999996</v>
      </c>
      <c r="K28" s="47"/>
      <c r="L28" s="53">
        <f t="shared" si="7"/>
        <v>1.2270838418989201</v>
      </c>
      <c r="M28" s="53">
        <f t="shared" si="8"/>
        <v>1.1357115394512158</v>
      </c>
      <c r="N28" s="53">
        <f t="shared" si="9"/>
        <v>1.2544255770473238</v>
      </c>
      <c r="O28" s="53">
        <f t="shared" si="10"/>
        <v>1.3108596056924866</v>
      </c>
      <c r="P28" s="53">
        <f t="shared" si="10"/>
        <v>1.101937859598584</v>
      </c>
    </row>
    <row r="29" spans="1:16" x14ac:dyDescent="0.25">
      <c r="A29" s="58">
        <v>2044</v>
      </c>
      <c r="B29" s="36">
        <f t="shared" si="5"/>
        <v>63587.335353978095</v>
      </c>
      <c r="C29" s="46">
        <v>1.4E-2</v>
      </c>
      <c r="D29" s="45">
        <f t="shared" si="0"/>
        <v>74.185224579641115</v>
      </c>
      <c r="E29" s="47"/>
      <c r="F29" s="45">
        <f t="shared" si="1"/>
        <v>89.686197427901689</v>
      </c>
      <c r="G29" s="45">
        <f t="shared" si="2"/>
        <v>83.007897154559984</v>
      </c>
      <c r="H29" s="45">
        <f t="shared" si="3"/>
        <v>89.850883043022236</v>
      </c>
      <c r="I29" s="45">
        <f t="shared" si="4"/>
        <v>96.767367865107076</v>
      </c>
      <c r="J29" s="45">
        <f t="shared" si="6"/>
        <v>80.539416341999996</v>
      </c>
      <c r="K29" s="47"/>
      <c r="L29" s="48">
        <f t="shared" si="7"/>
        <v>1.2089495979299705</v>
      </c>
      <c r="M29" s="48">
        <f t="shared" si="8"/>
        <v>1.1189276250750895</v>
      </c>
      <c r="N29" s="48">
        <f t="shared" si="9"/>
        <v>1.2111695226663814</v>
      </c>
      <c r="O29" s="48">
        <f t="shared" si="10"/>
        <v>1.3044021692112429</v>
      </c>
      <c r="P29" s="48">
        <f t="shared" si="10"/>
        <v>1.0856530636439252</v>
      </c>
    </row>
    <row r="30" spans="1:16" x14ac:dyDescent="0.25">
      <c r="A30" s="59">
        <v>2045</v>
      </c>
      <c r="B30" s="50">
        <f t="shared" si="5"/>
        <v>64541.14538428776</v>
      </c>
      <c r="C30" s="51">
        <v>1.4E-2</v>
      </c>
      <c r="D30" s="49">
        <f t="shared" si="0"/>
        <v>75.298002948335721</v>
      </c>
      <c r="E30" s="52"/>
      <c r="F30" s="49">
        <f t="shared" si="1"/>
        <v>89.686197427901689</v>
      </c>
      <c r="G30" s="49">
        <f t="shared" si="2"/>
        <v>83.007897154559984</v>
      </c>
      <c r="H30" s="49">
        <f t="shared" si="3"/>
        <v>89.850883043022236</v>
      </c>
      <c r="I30" s="49">
        <f t="shared" si="4"/>
        <v>97.735041543758143</v>
      </c>
      <c r="J30" s="49">
        <f t="shared" si="6"/>
        <v>80.539416341999996</v>
      </c>
      <c r="K30" s="47"/>
      <c r="L30" s="53">
        <f t="shared" si="7"/>
        <v>1.1910833477142568</v>
      </c>
      <c r="M30" s="53">
        <f t="shared" si="8"/>
        <v>1.1023917488424528</v>
      </c>
      <c r="N30" s="53">
        <f t="shared" si="9"/>
        <v>1.1932704656811641</v>
      </c>
      <c r="O30" s="53">
        <f t="shared" si="10"/>
        <v>1.2979765427619265</v>
      </c>
      <c r="P30" s="53">
        <f t="shared" si="10"/>
        <v>1.0696089296984486</v>
      </c>
    </row>
    <row r="31" spans="1:16" x14ac:dyDescent="0.25">
      <c r="A31" s="58">
        <v>2046</v>
      </c>
      <c r="B31" s="36">
        <f t="shared" si="5"/>
        <v>65509.262565052071</v>
      </c>
      <c r="C31" s="46">
        <v>1.4E-2</v>
      </c>
      <c r="D31" s="45">
        <f t="shared" si="0"/>
        <v>76.427472992560752</v>
      </c>
      <c r="E31" s="47"/>
      <c r="F31" s="45">
        <f t="shared" si="1"/>
        <v>89.686197427901689</v>
      </c>
      <c r="G31" s="45">
        <f t="shared" si="2"/>
        <v>83.007897154559984</v>
      </c>
      <c r="H31" s="45">
        <f t="shared" si="3"/>
        <v>89.850883043022236</v>
      </c>
      <c r="I31" s="45">
        <f t="shared" si="4"/>
        <v>98.712391959195728</v>
      </c>
      <c r="J31" s="45">
        <f t="shared" si="6"/>
        <v>80.539416341999996</v>
      </c>
      <c r="K31" s="47"/>
      <c r="L31" s="48">
        <f t="shared" si="7"/>
        <v>1.1734811307529625</v>
      </c>
      <c r="M31" s="48">
        <f t="shared" si="8"/>
        <v>1.0861002451649782</v>
      </c>
      <c r="N31" s="48">
        <f t="shared" si="9"/>
        <v>1.175635926779472</v>
      </c>
      <c r="O31" s="48">
        <f t="shared" si="10"/>
        <v>1.2915825696448728</v>
      </c>
      <c r="P31" s="48">
        <f t="shared" si="10"/>
        <v>1.0538019011807376</v>
      </c>
    </row>
    <row r="32" spans="1:16" x14ac:dyDescent="0.25">
      <c r="A32" s="59">
        <v>2047</v>
      </c>
      <c r="B32" s="50">
        <f t="shared" si="5"/>
        <v>66491.901503527843</v>
      </c>
      <c r="C32" s="51">
        <v>1.4E-2</v>
      </c>
      <c r="D32" s="49">
        <f t="shared" si="0"/>
        <v>77.573885087449142</v>
      </c>
      <c r="E32" s="52"/>
      <c r="F32" s="49">
        <f t="shared" si="1"/>
        <v>89.686197427901689</v>
      </c>
      <c r="G32" s="49">
        <f t="shared" si="2"/>
        <v>83.007897154559984</v>
      </c>
      <c r="H32" s="49">
        <f t="shared" si="3"/>
        <v>80.865794738720012</v>
      </c>
      <c r="I32" s="49">
        <f t="shared" si="4"/>
        <v>99.699515878787679</v>
      </c>
      <c r="J32" s="49">
        <f t="shared" si="6"/>
        <v>80.539416341999996</v>
      </c>
      <c r="K32" s="47"/>
      <c r="L32" s="53">
        <f t="shared" si="7"/>
        <v>1.1561390450768105</v>
      </c>
      <c r="M32" s="53">
        <f t="shared" si="8"/>
        <v>1.0700495026255945</v>
      </c>
      <c r="N32" s="53">
        <f t="shared" si="9"/>
        <v>1.0424357971443599</v>
      </c>
      <c r="O32" s="53">
        <f t="shared" si="10"/>
        <v>1.2852200939323366</v>
      </c>
      <c r="P32" s="53">
        <f t="shared" si="10"/>
        <v>1.0382284740696925</v>
      </c>
    </row>
    <row r="33" spans="1:37" x14ac:dyDescent="0.25">
      <c r="A33" s="58">
        <v>2048</v>
      </c>
      <c r="B33" s="36">
        <f t="shared" si="5"/>
        <v>67489.280026080756</v>
      </c>
      <c r="C33" s="46">
        <v>1.4E-2</v>
      </c>
      <c r="D33" s="45">
        <f t="shared" si="0"/>
        <v>78.73749336376089</v>
      </c>
      <c r="E33" s="47"/>
      <c r="F33" s="45">
        <f t="shared" si="1"/>
        <v>89.686197427901689</v>
      </c>
      <c r="G33" s="45">
        <f t="shared" si="2"/>
        <v>83.007897154559984</v>
      </c>
      <c r="H33" s="45">
        <f t="shared" si="3"/>
        <v>80.865794738720012</v>
      </c>
      <c r="I33" s="45">
        <f t="shared" si="4"/>
        <v>100.69651103757556</v>
      </c>
      <c r="J33" s="45">
        <f t="shared" si="6"/>
        <v>80.539416341999996</v>
      </c>
      <c r="K33" s="47"/>
      <c r="L33" s="48">
        <f t="shared" si="7"/>
        <v>1.1390532463810941</v>
      </c>
      <c r="M33" s="48">
        <f t="shared" si="8"/>
        <v>1.0542359631779255</v>
      </c>
      <c r="N33" s="48">
        <f t="shared" si="9"/>
        <v>1.0270303420141476</v>
      </c>
      <c r="O33" s="48">
        <f t="shared" si="10"/>
        <v>1.2788889604646896</v>
      </c>
      <c r="P33" s="48">
        <f t="shared" si="10"/>
        <v>1.0228851961277756</v>
      </c>
    </row>
    <row r="34" spans="1:37" x14ac:dyDescent="0.25">
      <c r="A34" s="59">
        <v>2049</v>
      </c>
      <c r="B34" s="50">
        <f t="shared" si="5"/>
        <v>68501.619226471958</v>
      </c>
      <c r="C34" s="51">
        <v>1.4E-2</v>
      </c>
      <c r="D34" s="49">
        <f t="shared" si="0"/>
        <v>79.918555764217288</v>
      </c>
      <c r="E34" s="52"/>
      <c r="F34" s="49">
        <f t="shared" si="1"/>
        <v>89.686197427901689</v>
      </c>
      <c r="G34" s="49">
        <f t="shared" si="2"/>
        <v>83.007897154559984</v>
      </c>
      <c r="H34" s="49">
        <f t="shared" si="3"/>
        <v>80.865794738720012</v>
      </c>
      <c r="I34" s="49">
        <f t="shared" si="4"/>
        <v>101.70347614795132</v>
      </c>
      <c r="J34" s="49">
        <f t="shared" si="6"/>
        <v>80.539416341999996</v>
      </c>
      <c r="K34" s="47"/>
      <c r="L34" s="53">
        <f t="shared" si="7"/>
        <v>1.1222199471734919</v>
      </c>
      <c r="M34" s="53">
        <f t="shared" si="8"/>
        <v>1.0386561213575622</v>
      </c>
      <c r="N34" s="53">
        <f t="shared" si="9"/>
        <v>1.0118525537085199</v>
      </c>
      <c r="O34" s="53">
        <f t="shared" si="10"/>
        <v>1.2725890148466372</v>
      </c>
      <c r="P34" s="53">
        <f t="shared" si="10"/>
        <v>1.0077686661357399</v>
      </c>
    </row>
    <row r="36" spans="1:37" x14ac:dyDescent="0.25">
      <c r="A36" t="s">
        <v>77</v>
      </c>
    </row>
    <row r="37" spans="1:37" x14ac:dyDescent="0.25">
      <c r="A37" t="s">
        <v>84</v>
      </c>
    </row>
    <row r="44" spans="1:37" x14ac:dyDescent="0.25">
      <c r="F44" s="55">
        <v>2018</v>
      </c>
      <c r="G44" s="55">
        <v>2019</v>
      </c>
      <c r="H44" s="55">
        <v>2020</v>
      </c>
      <c r="I44" s="55">
        <v>2021</v>
      </c>
      <c r="J44" s="55">
        <v>2022</v>
      </c>
      <c r="K44" s="55">
        <v>2023</v>
      </c>
      <c r="L44" s="55">
        <v>2024</v>
      </c>
      <c r="M44" s="55">
        <v>2025</v>
      </c>
      <c r="N44" s="55">
        <v>2026</v>
      </c>
      <c r="O44" s="55">
        <v>2027</v>
      </c>
      <c r="P44" s="55">
        <v>2028</v>
      </c>
      <c r="Q44" s="55">
        <v>2029</v>
      </c>
      <c r="R44" s="55">
        <v>2030</v>
      </c>
      <c r="S44" s="55">
        <v>2031</v>
      </c>
      <c r="T44" s="55">
        <v>2032</v>
      </c>
      <c r="U44" s="55">
        <v>2033</v>
      </c>
      <c r="V44" s="55">
        <v>2034</v>
      </c>
      <c r="W44" s="55">
        <v>2035</v>
      </c>
      <c r="X44" s="55">
        <v>2036</v>
      </c>
      <c r="Y44" s="55">
        <v>2037</v>
      </c>
      <c r="Z44" s="55">
        <v>2038</v>
      </c>
      <c r="AA44" s="55">
        <v>2039</v>
      </c>
      <c r="AB44" s="55">
        <v>2040</v>
      </c>
      <c r="AC44" s="55">
        <v>2041</v>
      </c>
      <c r="AD44" s="55">
        <v>2042</v>
      </c>
      <c r="AE44" s="55">
        <v>2043</v>
      </c>
      <c r="AF44" s="55">
        <v>2044</v>
      </c>
      <c r="AG44" s="55">
        <v>2045</v>
      </c>
      <c r="AH44" s="55">
        <v>2046</v>
      </c>
      <c r="AI44" s="55">
        <v>2047</v>
      </c>
      <c r="AJ44" s="55">
        <v>2048</v>
      </c>
      <c r="AK44" s="55">
        <v>2049</v>
      </c>
    </row>
    <row r="45" spans="1:37" x14ac:dyDescent="0.25">
      <c r="E45" s="56" t="s">
        <v>78</v>
      </c>
      <c r="F45" s="45">
        <f>PayGo!E50</f>
        <v>40.44</v>
      </c>
      <c r="G45" s="45">
        <f>PayGo!F50</f>
        <v>50.55</v>
      </c>
      <c r="H45" s="45">
        <f>PayGo!G50</f>
        <v>63.1875</v>
      </c>
      <c r="I45" s="45">
        <f>PayGo!H50</f>
        <v>75.825000000000003</v>
      </c>
      <c r="J45" s="45">
        <f>PayGo!I50</f>
        <v>75.825000000000003</v>
      </c>
      <c r="K45" s="45">
        <f>PayGo!J50</f>
        <v>75.825000000000003</v>
      </c>
      <c r="L45" s="45">
        <f>PayGo!K50</f>
        <v>75.825000000000003</v>
      </c>
      <c r="M45" s="45">
        <f>PayGo!L50</f>
        <v>75.825000000000003</v>
      </c>
      <c r="N45" s="45">
        <f>PayGo!M50</f>
        <v>75.825000000000003</v>
      </c>
      <c r="O45" s="45">
        <f>PayGo!N50</f>
        <v>75.825000000000003</v>
      </c>
      <c r="P45" s="45">
        <f>PayGo!O50</f>
        <v>75.825000000000003</v>
      </c>
      <c r="Q45" s="45">
        <f>PayGo!P50</f>
        <v>75.825000000000003</v>
      </c>
      <c r="R45" s="45">
        <f>PayGo!Q50</f>
        <v>78.09975</v>
      </c>
      <c r="S45" s="45">
        <f>PayGo!R50</f>
        <v>80.442742500000008</v>
      </c>
      <c r="T45" s="45">
        <f>PayGo!S50</f>
        <v>82.856024775000009</v>
      </c>
      <c r="U45" s="45">
        <f>PayGo!T50</f>
        <v>85.341705518250009</v>
      </c>
      <c r="V45" s="45">
        <f>PayGo!U50</f>
        <v>87.048539628615018</v>
      </c>
      <c r="W45" s="45">
        <f>PayGo!V50</f>
        <v>87.048539628615018</v>
      </c>
      <c r="X45" s="45">
        <f>PayGo!W50</f>
        <v>87.048539628615018</v>
      </c>
      <c r="Y45" s="45">
        <f>PayGo!X50</f>
        <v>87.048539628615018</v>
      </c>
      <c r="Z45" s="45">
        <f>PayGo!Y50</f>
        <v>87.048539628615018</v>
      </c>
      <c r="AA45" s="45">
        <f>PayGo!Z50</f>
        <v>87.048539628615018</v>
      </c>
      <c r="AB45" s="45">
        <f>PayGo!AA50</f>
        <v>87.048539628615018</v>
      </c>
      <c r="AC45" s="45">
        <f>PayGo!AB50</f>
        <v>87.919025024901174</v>
      </c>
      <c r="AD45" s="45">
        <f>PayGo!AC50</f>
        <v>88.798215275150184</v>
      </c>
      <c r="AE45" s="45">
        <f>PayGo!AD50</f>
        <v>89.686197427901689</v>
      </c>
      <c r="AF45" s="45">
        <f>PayGo!AE50</f>
        <v>89.686197427901689</v>
      </c>
      <c r="AG45" s="45">
        <f>PayGo!AF50</f>
        <v>89.686197427901689</v>
      </c>
      <c r="AH45" s="45">
        <f>PayGo!AG50</f>
        <v>89.686197427901689</v>
      </c>
      <c r="AI45" s="45">
        <f>PayGo!AH50</f>
        <v>89.686197427901689</v>
      </c>
      <c r="AJ45" s="45">
        <f>PayGo!AI50</f>
        <v>89.686197427901689</v>
      </c>
      <c r="AK45" s="45">
        <f>PayGo!AJ50</f>
        <v>89.686197427901689</v>
      </c>
    </row>
    <row r="46" spans="1:37" x14ac:dyDescent="0.25">
      <c r="E46" s="56" t="s">
        <v>79</v>
      </c>
      <c r="F46" s="45">
        <f>'1 Short Term Loan'!E50</f>
        <v>40.44</v>
      </c>
      <c r="G46" s="45">
        <f>'1 Short Term Loan'!F50</f>
        <v>48.123599999999996</v>
      </c>
      <c r="H46" s="45">
        <f>'1 Short Term Loan'!G50</f>
        <v>57.748319999999993</v>
      </c>
      <c r="I46" s="45">
        <f>'1 Short Term Loan'!H50</f>
        <v>69.297983999999985</v>
      </c>
      <c r="J46" s="45">
        <f>'1 Short Term Loan'!I50</f>
        <v>77.613742079999994</v>
      </c>
      <c r="K46" s="45">
        <f>'1 Short Term Loan'!J50</f>
        <v>89.25580339199999</v>
      </c>
      <c r="L46" s="45">
        <f>'1 Short Term Loan'!K50</f>
        <v>89.25580339199999</v>
      </c>
      <c r="M46" s="45">
        <f>'1 Short Term Loan'!L50</f>
        <v>89.25580339199999</v>
      </c>
      <c r="N46" s="45">
        <f>'1 Short Term Loan'!M50</f>
        <v>83.007897154559984</v>
      </c>
      <c r="O46" s="45">
        <f>'1 Short Term Loan'!N50</f>
        <v>83.007897154559984</v>
      </c>
      <c r="P46" s="45">
        <f>'1 Short Term Loan'!O50</f>
        <v>83.007897154559984</v>
      </c>
      <c r="Q46" s="45">
        <f>'1 Short Term Loan'!P50</f>
        <v>83.007897154559984</v>
      </c>
      <c r="R46" s="45">
        <f>'1 Short Term Loan'!Q50</f>
        <v>83.007897154559984</v>
      </c>
      <c r="S46" s="45">
        <f>'1 Short Term Loan'!R50</f>
        <v>83.007897154559984</v>
      </c>
      <c r="T46" s="45">
        <f>'1 Short Term Loan'!S50</f>
        <v>83.007897154559984</v>
      </c>
      <c r="U46" s="45">
        <f>'1 Short Term Loan'!T50</f>
        <v>83.007897154559984</v>
      </c>
      <c r="V46" s="45">
        <f>'1 Short Term Loan'!U50</f>
        <v>83.007897154559984</v>
      </c>
      <c r="W46" s="45">
        <f>'1 Short Term Loan'!V50</f>
        <v>83.007897154559984</v>
      </c>
      <c r="X46" s="45">
        <f>'1 Short Term Loan'!W50</f>
        <v>83.007897154559984</v>
      </c>
      <c r="Y46" s="45">
        <f>'1 Short Term Loan'!X50</f>
        <v>83.007897154559984</v>
      </c>
      <c r="Z46" s="45">
        <f>'1 Short Term Loan'!Y50</f>
        <v>83.007897154559984</v>
      </c>
      <c r="AA46" s="45">
        <f>'1 Short Term Loan'!Z50</f>
        <v>83.007897154559984</v>
      </c>
      <c r="AB46" s="45">
        <f>'1 Short Term Loan'!AA50</f>
        <v>83.007897154559984</v>
      </c>
      <c r="AC46" s="45">
        <f>'1 Short Term Loan'!AB50</f>
        <v>83.007897154559984</v>
      </c>
      <c r="AD46" s="45">
        <f>'1 Short Term Loan'!AC50</f>
        <v>83.007897154559984</v>
      </c>
      <c r="AE46" s="45">
        <f>'1 Short Term Loan'!AD50</f>
        <v>83.007897154559984</v>
      </c>
      <c r="AF46" s="45">
        <f>'1 Short Term Loan'!AE50</f>
        <v>83.007897154559984</v>
      </c>
      <c r="AG46" s="45">
        <f>'1 Short Term Loan'!AF50</f>
        <v>83.007897154559984</v>
      </c>
      <c r="AH46" s="45">
        <f>'1 Short Term Loan'!AG50</f>
        <v>83.007897154559984</v>
      </c>
      <c r="AI46" s="45">
        <f>'1 Short Term Loan'!AH50</f>
        <v>83.007897154559984</v>
      </c>
      <c r="AJ46" s="45">
        <f>'1 Short Term Loan'!AI50</f>
        <v>83.007897154559984</v>
      </c>
      <c r="AK46" s="45">
        <f>'1 Short Term Loan'!AJ50</f>
        <v>83.007897154559984</v>
      </c>
    </row>
    <row r="47" spans="1:37" x14ac:dyDescent="0.25">
      <c r="E47" s="56" t="s">
        <v>80</v>
      </c>
      <c r="F47" s="45">
        <f>'1 ST 20 Yr Loan'!E50</f>
        <v>40.44</v>
      </c>
      <c r="G47" s="45">
        <f>'1 ST 20 Yr Loan'!F50</f>
        <v>48.123599999999996</v>
      </c>
      <c r="H47" s="45">
        <f>'1 ST 20 Yr Loan'!G50</f>
        <v>55.342139999999993</v>
      </c>
      <c r="I47" s="45">
        <f>'1 ST 20 Yr Loan'!H50</f>
        <v>60.876353999999999</v>
      </c>
      <c r="J47" s="45">
        <f>'1 ST 20 Yr Loan'!I50</f>
        <v>63.920171700000004</v>
      </c>
      <c r="K47" s="45">
        <f>'1 ST 20 Yr Loan'!J50</f>
        <v>67.116180285000013</v>
      </c>
      <c r="L47" s="45">
        <f>'1 ST 20 Yr Loan'!K50</f>
        <v>70.471989299250012</v>
      </c>
      <c r="M47" s="45">
        <f>'1 ST 20 Yr Loan'!L50</f>
        <v>72.938508924723763</v>
      </c>
      <c r="N47" s="45">
        <f>'1 ST 20 Yr Loan'!M50</f>
        <v>75.491356737089092</v>
      </c>
      <c r="O47" s="45">
        <f>'1 ST 20 Yr Loan'!N50</f>
        <v>78.133554222887199</v>
      </c>
      <c r="P47" s="45">
        <f>'1 ST 20 Yr Loan'!O50</f>
        <v>80.868228620688242</v>
      </c>
      <c r="Q47" s="45">
        <f>'1 ST 20 Yr Loan'!P50</f>
        <v>83.698616622412331</v>
      </c>
      <c r="R47" s="45">
        <f>'1 ST 20 Yr Loan'!Q50</f>
        <v>86.628068204196751</v>
      </c>
      <c r="S47" s="45">
        <f>'1 ST 20 Yr Loan'!R50</f>
        <v>89.660050591343634</v>
      </c>
      <c r="T47" s="45">
        <f>'1 ST 20 Yr Loan'!S50</f>
        <v>89.660050591343634</v>
      </c>
      <c r="U47" s="45">
        <f>'1 ST 20 Yr Loan'!T50</f>
        <v>89.660050591343634</v>
      </c>
      <c r="V47" s="45">
        <f>'1 ST 20 Yr Loan'!U50</f>
        <v>89.660050591343634</v>
      </c>
      <c r="W47" s="45">
        <f>'1 ST 20 Yr Loan'!V50</f>
        <v>89.660050591343634</v>
      </c>
      <c r="X47" s="45">
        <f>'1 ST 20 Yr Loan'!W50</f>
        <v>89.660050591343634</v>
      </c>
      <c r="Y47" s="45">
        <f>'1 ST 20 Yr Loan'!X50</f>
        <v>89.660050591343634</v>
      </c>
      <c r="Z47" s="45">
        <f>'1 ST 20 Yr Loan'!Y50</f>
        <v>93.246452614997381</v>
      </c>
      <c r="AA47" s="45">
        <f>'1 ST 20 Yr Loan'!Z50</f>
        <v>96.51007845652228</v>
      </c>
      <c r="AB47" s="45">
        <f>'1 ST 20 Yr Loan'!AA50</f>
        <v>96.51007845652228</v>
      </c>
      <c r="AC47" s="45">
        <f>'1 ST 20 Yr Loan'!AB50</f>
        <v>96.51007845652228</v>
      </c>
      <c r="AD47" s="45">
        <f>'1 ST 20 Yr Loan'!AC50</f>
        <v>96.51007845652228</v>
      </c>
      <c r="AE47" s="45">
        <f>'1 ST 20 Yr Loan'!AD50</f>
        <v>91.684574533696164</v>
      </c>
      <c r="AF47" s="45">
        <f>'1 ST 20 Yr Loan'!AE50</f>
        <v>89.850883043022236</v>
      </c>
      <c r="AG47" s="45">
        <f>'1 ST 20 Yr Loan'!AF50</f>
        <v>89.850883043022236</v>
      </c>
      <c r="AH47" s="45">
        <f>'1 ST 20 Yr Loan'!AG50</f>
        <v>89.850883043022236</v>
      </c>
      <c r="AI47" s="45">
        <f>'1 ST 20 Yr Loan'!AH50</f>
        <v>80.865794738720012</v>
      </c>
      <c r="AJ47" s="45">
        <f>'1 ST 20 Yr Loan'!AI50</f>
        <v>80.865794738720012</v>
      </c>
      <c r="AK47" s="45">
        <f>'1 ST 20 Yr Loan'!AJ50</f>
        <v>80.865794738720012</v>
      </c>
    </row>
    <row r="48" spans="1:37" x14ac:dyDescent="0.25">
      <c r="E48" s="56" t="s">
        <v>81</v>
      </c>
      <c r="F48" s="45">
        <f>'240M Bond'!E50</f>
        <v>40.44</v>
      </c>
      <c r="G48" s="45">
        <f>'240M Bond'!F50</f>
        <v>48.123599999999996</v>
      </c>
      <c r="H48" s="45">
        <f>'240M Bond'!G50</f>
        <v>55.342139999999993</v>
      </c>
      <c r="I48" s="45">
        <f>'240M Bond'!H50</f>
        <v>63.643460999999988</v>
      </c>
      <c r="J48" s="45">
        <f>'240M Bond'!I50</f>
        <v>66.825634049999991</v>
      </c>
      <c r="K48" s="45">
        <f>'240M Bond'!J50</f>
        <v>70.166915752499989</v>
      </c>
      <c r="L48" s="45">
        <f>'240M Bond'!K50</f>
        <v>72.973592382599989</v>
      </c>
      <c r="M48" s="45">
        <f>'240M Bond'!L50</f>
        <v>75.527668115990977</v>
      </c>
      <c r="N48" s="45">
        <f>'240M Bond'!M50</f>
        <v>78.17113650005065</v>
      </c>
      <c r="O48" s="45">
        <f>'240M Bond'!N50</f>
        <v>80.907126277552422</v>
      </c>
      <c r="P48" s="45">
        <f>'240M Bond'!O50</f>
        <v>82.525268803103472</v>
      </c>
      <c r="Q48" s="45">
        <f>'240M Bond'!P50</f>
        <v>83.350521491134501</v>
      </c>
      <c r="R48" s="45">
        <f>'240M Bond'!Q50</f>
        <v>84.184026706045842</v>
      </c>
      <c r="S48" s="45">
        <f>'240M Bond'!R50</f>
        <v>85.025866973106304</v>
      </c>
      <c r="T48" s="45">
        <f>'240M Bond'!S50</f>
        <v>85.876125642837366</v>
      </c>
      <c r="U48" s="45">
        <f>'240M Bond'!T50</f>
        <v>86.734886899265746</v>
      </c>
      <c r="V48" s="45">
        <f>'240M Bond'!U50</f>
        <v>87.60223576825841</v>
      </c>
      <c r="W48" s="45">
        <f>'240M Bond'!V50</f>
        <v>88.478258125940997</v>
      </c>
      <c r="X48" s="45">
        <f>'240M Bond'!W50</f>
        <v>89.363040707200412</v>
      </c>
      <c r="Y48" s="45">
        <f>'240M Bond'!X50</f>
        <v>90.256671114272422</v>
      </c>
      <c r="Z48" s="45">
        <f>'240M Bond'!Y50</f>
        <v>91.159237825415147</v>
      </c>
      <c r="AA48" s="45">
        <f>'240M Bond'!Z50</f>
        <v>92.070830203669303</v>
      </c>
      <c r="AB48" s="45">
        <f>'240M Bond'!AA50</f>
        <v>92.991538505706004</v>
      </c>
      <c r="AC48" s="45">
        <f>'240M Bond'!AB50</f>
        <v>93.921453890763061</v>
      </c>
      <c r="AD48" s="45">
        <f>'240M Bond'!AC50</f>
        <v>94.860668429670696</v>
      </c>
      <c r="AE48" s="45">
        <f>'240M Bond'!AD50</f>
        <v>95.809275113967402</v>
      </c>
      <c r="AF48" s="45">
        <f>'240M Bond'!AE50</f>
        <v>96.767367865107076</v>
      </c>
      <c r="AG48" s="45">
        <f>'240M Bond'!AF50</f>
        <v>97.735041543758143</v>
      </c>
      <c r="AH48" s="45">
        <f>'240M Bond'!AG50</f>
        <v>98.712391959195728</v>
      </c>
      <c r="AI48" s="45">
        <f>'240M Bond'!AH50</f>
        <v>99.699515878787679</v>
      </c>
      <c r="AJ48" s="45">
        <f>'240M Bond'!AI50</f>
        <v>100.69651103757556</v>
      </c>
      <c r="AK48" s="45">
        <f>'240M Bond'!AJ50</f>
        <v>101.70347614795132</v>
      </c>
    </row>
    <row r="49" spans="5:37" x14ac:dyDescent="0.25">
      <c r="E49" s="60" t="s">
        <v>88</v>
      </c>
      <c r="F49" s="45">
        <f>'Option 5'!E50</f>
        <v>40.44</v>
      </c>
      <c r="G49" s="45">
        <f>'Option 5'!F50</f>
        <v>48.123599999999996</v>
      </c>
      <c r="H49" s="45">
        <f>'Option 5'!G50</f>
        <v>55.342139999999993</v>
      </c>
      <c r="I49" s="45">
        <f>'Option 5'!H50</f>
        <v>66.410567999999984</v>
      </c>
      <c r="J49" s="45">
        <f>'Option 5'!I50</f>
        <v>69.731096399999984</v>
      </c>
      <c r="K49" s="45">
        <f>'Option 5'!J50</f>
        <v>76.704206039999988</v>
      </c>
      <c r="L49" s="45">
        <f>'Option 5'!K50</f>
        <v>80.539416341999996</v>
      </c>
      <c r="M49" s="45">
        <f>'Option 5'!L50</f>
        <v>80.539416341999996</v>
      </c>
      <c r="N49" s="45">
        <f>'Option 5'!M50</f>
        <v>80.539416341999996</v>
      </c>
      <c r="O49" s="45">
        <f>'Option 5'!N50</f>
        <v>80.539416341999996</v>
      </c>
      <c r="P49" s="45">
        <f>'Option 5'!O50</f>
        <v>80.539416341999996</v>
      </c>
      <c r="Q49" s="45">
        <f>'Option 5'!P50</f>
        <v>80.539416341999996</v>
      </c>
      <c r="R49" s="45">
        <f>'Option 5'!Q50</f>
        <v>80.539416341999996</v>
      </c>
      <c r="S49" s="45">
        <f>'Option 5'!R50</f>
        <v>80.539416341999996</v>
      </c>
      <c r="T49" s="45">
        <f>'Option 5'!S50</f>
        <v>80.539416341999996</v>
      </c>
      <c r="U49" s="45">
        <f>'Option 5'!T50</f>
        <v>80.539416341999996</v>
      </c>
      <c r="V49" s="45">
        <f>'Option 5'!U50</f>
        <v>80.539416341999996</v>
      </c>
      <c r="W49" s="45">
        <f>'Option 5'!V50</f>
        <v>80.539416341999996</v>
      </c>
      <c r="X49" s="45">
        <f>'Option 5'!W50</f>
        <v>80.539416341999996</v>
      </c>
      <c r="Y49" s="45">
        <f>'Option 5'!X50</f>
        <v>80.539416341999996</v>
      </c>
      <c r="Z49" s="45">
        <f>'Option 5'!Y50</f>
        <v>80.539416341999996</v>
      </c>
      <c r="AA49" s="45">
        <f>'Option 5'!Z50</f>
        <v>80.539416341999996</v>
      </c>
      <c r="AB49" s="45">
        <f>'Option 5'!AA50</f>
        <v>80.539416341999996</v>
      </c>
      <c r="AC49" s="45">
        <f>'Option 5'!AB50</f>
        <v>80.539416341999996</v>
      </c>
      <c r="AD49" s="45">
        <f>'Option 5'!AC50</f>
        <v>80.539416341999996</v>
      </c>
      <c r="AE49" s="45">
        <f>'Option 5'!AD50</f>
        <v>80.539416341999996</v>
      </c>
      <c r="AF49" s="45">
        <f>'Option 5'!AE50</f>
        <v>80.539416341999996</v>
      </c>
      <c r="AG49" s="45">
        <f>'Option 5'!AF50</f>
        <v>80.539416341999996</v>
      </c>
      <c r="AH49" s="45">
        <f>'Option 5'!AG50</f>
        <v>80.539416341999996</v>
      </c>
      <c r="AI49" s="45">
        <f>'Option 5'!AH50</f>
        <v>80.539416341999996</v>
      </c>
      <c r="AJ49" s="45">
        <f>'Option 5'!AI50</f>
        <v>80.539416341999996</v>
      </c>
      <c r="AK49" s="45">
        <f>'Option 5'!AJ50</f>
        <v>80.539416341999996</v>
      </c>
    </row>
    <row r="50" spans="5:37" x14ac:dyDescent="0.25">
      <c r="F50" s="57" t="s">
        <v>82</v>
      </c>
    </row>
  </sheetData>
  <mergeCells count="5">
    <mergeCell ref="B1:B2"/>
    <mergeCell ref="C1:C2"/>
    <mergeCell ref="D1:D2"/>
    <mergeCell ref="F1:J1"/>
    <mergeCell ref="L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Summary</vt:lpstr>
      <vt:lpstr>PayGo</vt:lpstr>
      <vt:lpstr>1 Short Term Loan</vt:lpstr>
      <vt:lpstr>1 ST 20 Yr Loan</vt:lpstr>
      <vt:lpstr>240M Bond</vt:lpstr>
      <vt:lpstr>Option 5</vt:lpstr>
      <vt:lpstr>Debt</vt:lpstr>
      <vt:lpstr>MAGI</vt:lpstr>
      <vt:lpstr>'1 Short Term Loan'!Print_Area</vt:lpstr>
      <vt:lpstr>'1 ST 20 Yr Loan'!Print_Area</vt:lpstr>
      <vt:lpstr>'240M Bond'!Print_Area</vt:lpstr>
      <vt:lpstr>'Option 5'!Print_Area</vt:lpstr>
      <vt:lpstr>PayGo!Print_Area</vt:lpstr>
      <vt:lpstr>'1 Short Term Loan'!Print_Titles</vt:lpstr>
      <vt:lpstr>'1 ST 20 Yr Loan'!Print_Titles</vt:lpstr>
      <vt:lpstr>'240M Bond'!Print_Titles</vt:lpstr>
      <vt:lpstr>'Option 5'!Print_Titles</vt:lpstr>
      <vt:lpstr>PayGo!Print_Titles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McKnight</dc:creator>
  <cp:lastModifiedBy>Jimmy McKnight</cp:lastModifiedBy>
  <dcterms:created xsi:type="dcterms:W3CDTF">2018-02-07T14:26:08Z</dcterms:created>
  <dcterms:modified xsi:type="dcterms:W3CDTF">2018-03-20T19:26:25Z</dcterms:modified>
</cp:coreProperties>
</file>