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wetmore\Downloads\"/>
    </mc:Choice>
  </mc:AlternateContent>
  <xr:revisionPtr revIDLastSave="0" documentId="8_{D0B81BA7-06F0-40F8-9683-407561ADCCF5}" xr6:coauthVersionLast="47" xr6:coauthVersionMax="47" xr10:uidLastSave="{00000000-0000-0000-0000-000000000000}"/>
  <bookViews>
    <workbookView xWindow="1440" yWindow="1440" windowWidth="17940" windowHeight="14160" xr2:uid="{9A6B5B17-7348-43C3-BE46-2DC7F9E623B2}"/>
  </bookViews>
  <sheets>
    <sheet name="FY27_Tentative_Captial_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5" i="1" l="1"/>
  <c r="E74" i="1"/>
  <c r="C74" i="1"/>
  <c r="B74" i="1"/>
  <c r="D72" i="1"/>
  <c r="E72" i="1" s="1"/>
  <c r="E70" i="1"/>
  <c r="E69" i="1"/>
  <c r="E68" i="1"/>
  <c r="E64" i="1"/>
  <c r="E62" i="1"/>
  <c r="E61" i="1"/>
  <c r="E60" i="1"/>
  <c r="E59" i="1"/>
  <c r="E58" i="1"/>
  <c r="E51" i="1"/>
  <c r="E44" i="1"/>
  <c r="D39" i="1"/>
  <c r="E39" i="1" s="1"/>
  <c r="C39" i="1"/>
  <c r="C72" i="1" s="1"/>
  <c r="C78" i="1" s="1"/>
  <c r="B39" i="1"/>
  <c r="B72" i="1" s="1"/>
  <c r="B78" i="1" s="1"/>
  <c r="C35" i="1"/>
  <c r="E35" i="1" s="1"/>
  <c r="E34" i="1"/>
  <c r="E33" i="1"/>
  <c r="E32" i="1"/>
  <c r="C32" i="1"/>
  <c r="E31" i="1"/>
  <c r="E30" i="1"/>
  <c r="C30" i="1"/>
  <c r="E29" i="1"/>
  <c r="C28" i="1"/>
  <c r="C27" i="1" s="1"/>
  <c r="D27" i="1"/>
  <c r="I7" i="1" s="1"/>
  <c r="B27" i="1"/>
  <c r="E24" i="1"/>
  <c r="E22" i="1"/>
  <c r="E20" i="1"/>
  <c r="D18" i="1"/>
  <c r="C18" i="1"/>
  <c r="E18" i="1" s="1"/>
  <c r="B18" i="1"/>
  <c r="E16" i="1"/>
  <c r="E15" i="1"/>
  <c r="E14" i="1"/>
  <c r="E13" i="1"/>
  <c r="J9" i="1"/>
  <c r="H9" i="1"/>
  <c r="E8" i="1"/>
  <c r="C7" i="1"/>
  <c r="C5" i="1" s="1"/>
  <c r="K6" i="1"/>
  <c r="E6" i="1"/>
  <c r="K5" i="1"/>
  <c r="D5" i="1"/>
  <c r="E5" i="1" s="1"/>
  <c r="B5" i="1"/>
  <c r="K4" i="1"/>
  <c r="K7" i="1" l="1"/>
  <c r="E28" i="1"/>
  <c r="I8" i="1"/>
  <c r="K8" i="1" s="1"/>
  <c r="K9" i="1" s="1"/>
  <c r="E7" i="1"/>
  <c r="E27" i="1"/>
  <c r="D78" i="1"/>
  <c r="E78" i="1" s="1"/>
  <c r="I9" i="1" l="1"/>
</calcChain>
</file>

<file path=xl/sharedStrings.xml><?xml version="1.0" encoding="utf-8"?>
<sst xmlns="http://schemas.openxmlformats.org/spreadsheetml/2006/main" count="87" uniqueCount="82">
  <si>
    <t xml:space="preserve">FY 2027 - Capital Projects </t>
  </si>
  <si>
    <t>Project/Description</t>
  </si>
  <si>
    <t xml:space="preserve">FY25 Approved </t>
  </si>
  <si>
    <t>F26 Approved</t>
  </si>
  <si>
    <t>FY27 Proposed</t>
  </si>
  <si>
    <t xml:space="preserve">Difference </t>
  </si>
  <si>
    <t>PTIF Account Balances</t>
  </si>
  <si>
    <t>All Other Capital</t>
  </si>
  <si>
    <t xml:space="preserve">Building </t>
  </si>
  <si>
    <t>Remaining</t>
  </si>
  <si>
    <t xml:space="preserve">Compensated Absences </t>
  </si>
  <si>
    <t xml:space="preserve">P25 Project </t>
  </si>
  <si>
    <t>Reserve</t>
  </si>
  <si>
    <t xml:space="preserve">P25 Project Contract Payments </t>
  </si>
  <si>
    <t>Statewide 911 Emergency Services</t>
  </si>
  <si>
    <t xml:space="preserve">Site Remediation for P25 (Solar/Civil Consolidated) </t>
  </si>
  <si>
    <t>Statewide Radio Restricted</t>
  </si>
  <si>
    <t xml:space="preserve">Tower Remediation/Replacement </t>
  </si>
  <si>
    <t xml:space="preserve">P25 Upgrade </t>
  </si>
  <si>
    <t xml:space="preserve">New Alarm Monitoriting System </t>
  </si>
  <si>
    <t xml:space="preserve">Total </t>
  </si>
  <si>
    <t>P25 Routers &amp; Other Backhaul Equipment</t>
  </si>
  <si>
    <t xml:space="preserve">Shelter Replacement </t>
  </si>
  <si>
    <t xml:space="preserve">Field Service Software </t>
  </si>
  <si>
    <t xml:space="preserve">P25 Lab </t>
  </si>
  <si>
    <t xml:space="preserve">Unitrends Back Up Solution for P25 System </t>
  </si>
  <si>
    <t>Radio Manager Satellite Boxes/Licenses</t>
  </si>
  <si>
    <t xml:space="preserve">Motorola Radio Manager </t>
  </si>
  <si>
    <t xml:space="preserve">P25 Expansion Sites </t>
  </si>
  <si>
    <t xml:space="preserve">New Site Grounding </t>
  </si>
  <si>
    <t xml:space="preserve">Site Infrastructure </t>
  </si>
  <si>
    <t xml:space="preserve">FY26 Rollover: Park Mtn; Tucker, Navajo Mtn; Blue Mtn; Hanna; Birch Creek; Geyser Peak; FY27  Microsite/BDAs; New Site 1; New Site 2; New Site 3; New Site 4 </t>
  </si>
  <si>
    <t xml:space="preserve">Site Backhaul </t>
  </si>
  <si>
    <t xml:space="preserve">FY26 Rollover:  Park Mtn; Navajo Mtn; Blue Mtn; Hanna; Birch Creek; Geyser Peak; PSAP redundancy &amp; FY27:  New Site 1; New Site 2; New Site 3; New Site 4 </t>
  </si>
  <si>
    <t xml:space="preserve">Site Trunking Radio Equipment </t>
  </si>
  <si>
    <t>FY27:  Micro Site/BDAs; New Site 1; New Site 2; New Site 3; New Site 4</t>
  </si>
  <si>
    <t xml:space="preserve">Planned EOL Replacement  &amp; Emergency Spares </t>
  </si>
  <si>
    <t>Backup Power Systems EOL Planned Rplcmnt - 5% yr/Spares</t>
  </si>
  <si>
    <t>Generator EOL Planned Replacement - 5% per year / Spares</t>
  </si>
  <si>
    <t>HVAC EOL Planned Replacement - 5% per year /Spares</t>
  </si>
  <si>
    <t xml:space="preserve">Rectifier EOL Planned Replacement - 5% per year / Spares </t>
  </si>
  <si>
    <t>Microwave EOL Planned Replacement - 5% per year / Spares</t>
  </si>
  <si>
    <t>Solar Emergency Replacement Spares</t>
  </si>
  <si>
    <t>Networking Emergency Spares</t>
  </si>
  <si>
    <t>Shelter EOL Replacement - 2.5% per year / Spares</t>
  </si>
  <si>
    <t>Other</t>
  </si>
  <si>
    <t xml:space="preserve">Video/Conference Room Equipment </t>
  </si>
  <si>
    <t xml:space="preserve">Snow Thrower for Big Red &amp; required attachment </t>
  </si>
  <si>
    <t>New Snowcat</t>
  </si>
  <si>
    <t xml:space="preserve">New Trailer for Snow Sloth &amp; New Snowcat </t>
  </si>
  <si>
    <t xml:space="preserve">Alarm Monitoring System </t>
  </si>
  <si>
    <t xml:space="preserve">*New  VPN Concentrator Firewalls </t>
  </si>
  <si>
    <t xml:space="preserve">*New Redunancy Routers / Starlink </t>
  </si>
  <si>
    <t xml:space="preserve">*New Telenium Interface Module (Software) </t>
  </si>
  <si>
    <t xml:space="preserve">Warehouse Fabrication &amp; Repair Area Improvements </t>
  </si>
  <si>
    <t xml:space="preserve">Enclosed Trailer replacement/Construction trailer </t>
  </si>
  <si>
    <t xml:space="preserve">2 Snowmobiles &amp; Trailer </t>
  </si>
  <si>
    <t xml:space="preserve">STR Trailer Upgrade to P25 Technology </t>
  </si>
  <si>
    <t xml:space="preserve">Spare Consoles for Backup </t>
  </si>
  <si>
    <t xml:space="preserve">Propane Tank Upgrade </t>
  </si>
  <si>
    <t xml:space="preserve">New Propane Trailer </t>
  </si>
  <si>
    <t xml:space="preserve">Telehandler Forklift W/Bucket </t>
  </si>
  <si>
    <t xml:space="preserve">Trailer for Telehandler </t>
  </si>
  <si>
    <t xml:space="preserve">Dump Trailer for Mini-Ex </t>
  </si>
  <si>
    <t xml:space="preserve">Snowcat Repair </t>
  </si>
  <si>
    <t xml:space="preserve">Office Printer/Copier/Scanner Machine </t>
  </si>
  <si>
    <t xml:space="preserve">RF Test Equipment </t>
  </si>
  <si>
    <t xml:space="preserve">Richfield Building </t>
  </si>
  <si>
    <t xml:space="preserve">Other Radio Capital Projects (Francis Dome, Ensign Door) </t>
  </si>
  <si>
    <t xml:space="preserve">Front and Rear Glass for Polaris General </t>
  </si>
  <si>
    <t xml:space="preserve">Redundancy Microwave </t>
  </si>
  <si>
    <t xml:space="preserve">Replacement Snowcat Trailers for the PB Scouts ($15K ea) </t>
  </si>
  <si>
    <t xml:space="preserve">Replacement Enclosed Construction Trailers </t>
  </si>
  <si>
    <t xml:space="preserve">Two Season Wheeled Offroad Vehicle (Sherp, Fat Truck, Atlas) </t>
  </si>
  <si>
    <t xml:space="preserve">5 Passenger Cabin for Red Snowcat </t>
  </si>
  <si>
    <t xml:space="preserve">Trucks  (Six trucks @450K Techs + 50K Interop) </t>
  </si>
  <si>
    <t>Truck Shells, Bumpers, Winches, Samsara</t>
  </si>
  <si>
    <t xml:space="preserve">Total Capital w/o building </t>
  </si>
  <si>
    <t>Building</t>
  </si>
  <si>
    <t>New UCA Building</t>
  </si>
  <si>
    <t xml:space="preserve">Land </t>
  </si>
  <si>
    <t>Total Capital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</si>
</sst>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* #,##0.00&quot; &quot;;&quot; &quot;* &quot;(&quot;#,##0.00&quot;)&quot;;&quot; &quot;* &quot;-&quot;#&quot; &quot;;&quot; &quot;@&quot; &quot;"/>
    <numFmt numFmtId="165" formatCode="&quot; &quot;&quot;$&quot;* #,##0.00&quot; &quot;;&quot; &quot;&quot;$&quot;* &quot;(&quot;#,##0.00&quot;)&quot;;&quot; &quot;&quot;$&quot;* &quot;-&quot;#&quot; &quot;;&quot; &quot;@&quot; &quot;"/>
    <numFmt numFmtId="166" formatCode="&quot; &quot;&quot;$&quot;* #,##0&quot; &quot;;&quot; &quot;&quot;$&quot;* &quot;(&quot;#,##0&quot;)&quot;;&quot; &quot;&quot;$&quot;* &quot;-&quot;#&quot; &quot;;&quot; &quot;@&quot; &quot;"/>
    <numFmt numFmtId="167" formatCode="&quot;$&quot;#,##0.00&quot; &quot;;[Red]&quot;(&quot;&quot;$&quot;#,##0.00&quot;)&quot;"/>
  </numFmts>
  <fonts count="13" x14ac:knownFonts="1">
    <font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36"/>
      <color rgb="FF000000"/>
      <name val="Aptos Narrow"/>
      <family val="2"/>
    </font>
    <font>
      <b/>
      <sz val="14"/>
      <color rgb="FF000000"/>
      <name val="Aptos Narrow"/>
      <family val="2"/>
    </font>
    <font>
      <b/>
      <sz val="16"/>
      <color rgb="FF000000"/>
      <name val="Aptos Narrow"/>
      <family val="2"/>
    </font>
    <font>
      <sz val="22"/>
      <color rgb="FF000000"/>
      <name val="Aptos Narrow"/>
      <family val="2"/>
    </font>
    <font>
      <sz val="16"/>
      <color rgb="FF000000"/>
      <name val="Aptos Narrow"/>
      <family val="2"/>
    </font>
    <font>
      <b/>
      <sz val="14"/>
      <color rgb="FFFF0000"/>
      <name val="Aptos Narrow"/>
      <family val="2"/>
    </font>
    <font>
      <sz val="14"/>
      <color rgb="FF000000"/>
      <name val="Aptos Narrow"/>
      <family val="2"/>
    </font>
    <font>
      <sz val="14"/>
      <color rgb="FFFF0000"/>
      <name val="Aptos Narrow"/>
      <family val="2"/>
    </font>
    <font>
      <sz val="10"/>
      <color rgb="FF000000"/>
      <name val="Aptos Narrow"/>
      <family val="2"/>
    </font>
    <font>
      <sz val="11"/>
      <color rgb="FFFF0000"/>
      <name val="Aptos Narrow"/>
      <family val="2"/>
    </font>
    <font>
      <sz val="20"/>
      <color rgb="FF000000"/>
      <name val="Aptos Narrow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rgb="FF00B0F0"/>
        <bgColor rgb="FF00B0F0"/>
      </patternFill>
    </fill>
    <fill>
      <patternFill patternType="solid">
        <fgColor rgb="FFFFC000"/>
        <bgColor rgb="FFFFC000"/>
      </patternFill>
    </fill>
    <fill>
      <patternFill patternType="solid">
        <fgColor rgb="FFF7C7AC"/>
        <bgColor rgb="FFF7C7AC"/>
      </patternFill>
    </fill>
  </fills>
  <borders count="16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164" fontId="3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center"/>
    </xf>
    <xf numFmtId="164" fontId="3" fillId="0" borderId="2" xfId="0" applyNumberFormat="1" applyFont="1" applyBorder="1"/>
    <xf numFmtId="164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10" fontId="4" fillId="0" borderId="4" xfId="2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7" fillId="0" borderId="0" xfId="0" applyNumberFormat="1" applyFont="1"/>
    <xf numFmtId="164" fontId="7" fillId="0" borderId="0" xfId="0" applyNumberFormat="1" applyFont="1" applyAlignment="1">
      <alignment horizontal="center"/>
    </xf>
    <xf numFmtId="0" fontId="6" fillId="0" borderId="5" xfId="0" applyFont="1" applyBorder="1"/>
    <xf numFmtId="165" fontId="6" fillId="0" borderId="6" xfId="1" applyFont="1" applyBorder="1"/>
    <xf numFmtId="166" fontId="6" fillId="0" borderId="6" xfId="1" applyNumberFormat="1" applyFont="1" applyBorder="1"/>
    <xf numFmtId="166" fontId="6" fillId="0" borderId="7" xfId="1" applyNumberFormat="1" applyFont="1" applyBorder="1"/>
    <xf numFmtId="166" fontId="6" fillId="0" borderId="7" xfId="0" applyNumberFormat="1" applyFont="1" applyBorder="1"/>
    <xf numFmtId="164" fontId="3" fillId="0" borderId="5" xfId="0" applyNumberFormat="1" applyFont="1" applyBorder="1"/>
    <xf numFmtId="166" fontId="3" fillId="0" borderId="8" xfId="1" applyNumberFormat="1" applyFont="1" applyFill="1" applyBorder="1"/>
    <xf numFmtId="166" fontId="3" fillId="2" borderId="8" xfId="1" applyNumberFormat="1" applyFont="1" applyFill="1" applyBorder="1"/>
    <xf numFmtId="10" fontId="3" fillId="0" borderId="6" xfId="2" applyNumberFormat="1" applyFont="1" applyBorder="1" applyAlignment="1">
      <alignment horizontal="center"/>
    </xf>
    <xf numFmtId="0" fontId="6" fillId="0" borderId="9" xfId="0" applyFont="1" applyBorder="1"/>
    <xf numFmtId="165" fontId="6" fillId="0" borderId="10" xfId="1" applyFont="1" applyBorder="1"/>
    <xf numFmtId="166" fontId="6" fillId="0" borderId="10" xfId="1" applyNumberFormat="1" applyFont="1" applyBorder="1"/>
    <xf numFmtId="166" fontId="6" fillId="0" borderId="11" xfId="1" applyNumberFormat="1" applyFont="1" applyBorder="1"/>
    <xf numFmtId="166" fontId="6" fillId="0" borderId="11" xfId="0" applyNumberFormat="1" applyFont="1" applyBorder="1"/>
    <xf numFmtId="164" fontId="8" fillId="0" borderId="5" xfId="0" applyNumberFormat="1" applyFont="1" applyBorder="1"/>
    <xf numFmtId="166" fontId="8" fillId="0" borderId="8" xfId="0" applyNumberFormat="1" applyFont="1" applyBorder="1" applyAlignment="1">
      <alignment horizontal="center"/>
    </xf>
    <xf numFmtId="10" fontId="8" fillId="0" borderId="6" xfId="2" applyNumberFormat="1" applyFont="1" applyBorder="1" applyAlignment="1">
      <alignment horizontal="center"/>
    </xf>
    <xf numFmtId="165" fontId="6" fillId="0" borderId="10" xfId="1" applyFont="1" applyFill="1" applyBorder="1"/>
    <xf numFmtId="166" fontId="6" fillId="0" borderId="10" xfId="1" applyNumberFormat="1" applyFont="1" applyFill="1" applyBorder="1"/>
    <xf numFmtId="166" fontId="6" fillId="3" borderId="11" xfId="1" applyNumberFormat="1" applyFont="1" applyFill="1" applyBorder="1"/>
    <xf numFmtId="164" fontId="8" fillId="0" borderId="9" xfId="0" applyNumberFormat="1" applyFont="1" applyBorder="1"/>
    <xf numFmtId="166" fontId="8" fillId="0" borderId="0" xfId="0" applyNumberFormat="1" applyFont="1" applyAlignment="1">
      <alignment horizontal="center"/>
    </xf>
    <xf numFmtId="10" fontId="8" fillId="0" borderId="10" xfId="2" applyNumberFormat="1" applyFont="1" applyBorder="1" applyAlignment="1">
      <alignment horizontal="center"/>
    </xf>
    <xf numFmtId="166" fontId="6" fillId="4" borderId="9" xfId="1" applyNumberFormat="1" applyFont="1" applyFill="1" applyBorder="1"/>
    <xf numFmtId="166" fontId="6" fillId="4" borderId="10" xfId="1" applyNumberFormat="1" applyFont="1" applyFill="1" applyBorder="1"/>
    <xf numFmtId="166" fontId="8" fillId="2" borderId="9" xfId="1" applyNumberFormat="1" applyFont="1" applyFill="1" applyBorder="1"/>
    <xf numFmtId="166" fontId="6" fillId="2" borderId="12" xfId="1" applyNumberFormat="1" applyFont="1" applyFill="1" applyBorder="1"/>
    <xf numFmtId="166" fontId="6" fillId="0" borderId="13" xfId="1" applyNumberFormat="1" applyFont="1" applyBorder="1"/>
    <xf numFmtId="166" fontId="6" fillId="0" borderId="14" xfId="0" applyNumberFormat="1" applyFont="1" applyBorder="1"/>
    <xf numFmtId="0" fontId="4" fillId="0" borderId="2" xfId="0" applyFont="1" applyBorder="1"/>
    <xf numFmtId="165" fontId="4" fillId="0" borderId="4" xfId="0" applyNumberFormat="1" applyFont="1" applyBorder="1"/>
    <xf numFmtId="166" fontId="6" fillId="0" borderId="4" xfId="0" applyNumberFormat="1" applyFont="1" applyBorder="1"/>
    <xf numFmtId="166" fontId="6" fillId="3" borderId="1" xfId="1" applyNumberFormat="1" applyFont="1" applyFill="1" applyBorder="1"/>
    <xf numFmtId="166" fontId="6" fillId="0" borderId="1" xfId="0" applyNumberFormat="1" applyFont="1" applyBorder="1"/>
    <xf numFmtId="164" fontId="8" fillId="0" borderId="15" xfId="0" applyNumberFormat="1" applyFont="1" applyBorder="1"/>
    <xf numFmtId="166" fontId="8" fillId="0" borderId="12" xfId="0" applyNumberFormat="1" applyFont="1" applyBorder="1" applyAlignment="1">
      <alignment horizontal="center"/>
    </xf>
    <xf numFmtId="10" fontId="8" fillId="0" borderId="13" xfId="2" applyNumberFormat="1" applyFont="1" applyBorder="1" applyAlignment="1">
      <alignment horizontal="center"/>
    </xf>
    <xf numFmtId="164" fontId="9" fillId="0" borderId="0" xfId="0" applyNumberFormat="1" applyFont="1"/>
    <xf numFmtId="167" fontId="9" fillId="0" borderId="0" xfId="0" applyNumberFormat="1" applyFont="1"/>
    <xf numFmtId="166" fontId="9" fillId="0" borderId="0" xfId="0" applyNumberFormat="1" applyFont="1" applyAlignment="1">
      <alignment horizontal="center"/>
    </xf>
    <xf numFmtId="166" fontId="3" fillId="0" borderId="3" xfId="0" applyNumberFormat="1" applyFont="1" applyBorder="1"/>
    <xf numFmtId="166" fontId="3" fillId="2" borderId="3" xfId="0" applyNumberFormat="1" applyFont="1" applyFill="1" applyBorder="1"/>
    <xf numFmtId="10" fontId="3" fillId="0" borderId="4" xfId="2" applyNumberFormat="1" applyFont="1" applyBorder="1" applyAlignment="1">
      <alignment horizontal="center"/>
    </xf>
    <xf numFmtId="10" fontId="8" fillId="0" borderId="6" xfId="2" applyNumberFormat="1" applyFont="1" applyFill="1" applyBorder="1" applyAlignment="1">
      <alignment horizontal="center"/>
    </xf>
    <xf numFmtId="164" fontId="10" fillId="0" borderId="10" xfId="0" applyNumberFormat="1" applyFont="1" applyBorder="1" applyAlignment="1">
      <alignment horizontal="left" wrapText="1"/>
    </xf>
    <xf numFmtId="164" fontId="10" fillId="0" borderId="10" xfId="0" applyNumberFormat="1" applyFont="1" applyBorder="1" applyAlignment="1">
      <alignment horizontal="left"/>
    </xf>
    <xf numFmtId="164" fontId="8" fillId="0" borderId="9" xfId="0" applyNumberFormat="1" applyFont="1" applyBorder="1" applyAlignment="1">
      <alignment horizontal="left"/>
    </xf>
    <xf numFmtId="164" fontId="10" fillId="0" borderId="13" xfId="0" applyNumberFormat="1" applyFont="1" applyBorder="1" applyAlignment="1">
      <alignment horizontal="left"/>
    </xf>
    <xf numFmtId="164" fontId="10" fillId="0" borderId="0" xfId="0" applyNumberFormat="1" applyFont="1" applyAlignment="1">
      <alignment horizontal="left"/>
    </xf>
    <xf numFmtId="166" fontId="3" fillId="4" borderId="8" xfId="1" applyNumberFormat="1" applyFont="1" applyFill="1" applyBorder="1"/>
    <xf numFmtId="10" fontId="3" fillId="0" borderId="6" xfId="2" applyNumberFormat="1" applyFont="1" applyFill="1" applyBorder="1" applyAlignment="1">
      <alignment horizontal="center"/>
    </xf>
    <xf numFmtId="166" fontId="0" fillId="0" borderId="0" xfId="0" applyNumberFormat="1"/>
    <xf numFmtId="10" fontId="8" fillId="0" borderId="10" xfId="2" applyNumberFormat="1" applyFont="1" applyFill="1" applyBorder="1" applyAlignment="1">
      <alignment horizontal="center"/>
    </xf>
    <xf numFmtId="10" fontId="8" fillId="0" borderId="13" xfId="2" applyNumberFormat="1" applyFont="1" applyFill="1" applyBorder="1" applyAlignment="1">
      <alignment horizontal="center"/>
    </xf>
    <xf numFmtId="164" fontId="8" fillId="0" borderId="0" xfId="0" applyNumberFormat="1" applyFont="1"/>
    <xf numFmtId="166" fontId="3" fillId="4" borderId="3" xfId="0" applyNumberFormat="1" applyFont="1" applyFill="1" applyBorder="1"/>
    <xf numFmtId="10" fontId="8" fillId="0" borderId="0" xfId="2" applyNumberFormat="1" applyFont="1" applyAlignment="1">
      <alignment horizontal="center"/>
    </xf>
    <xf numFmtId="164" fontId="3" fillId="0" borderId="2" xfId="0" applyNumberFormat="1" applyFont="1" applyBorder="1" applyAlignment="1">
      <alignment horizontal="left"/>
    </xf>
    <xf numFmtId="166" fontId="3" fillId="3" borderId="3" xfId="0" applyNumberFormat="1" applyFont="1" applyFill="1" applyBorder="1"/>
    <xf numFmtId="164" fontId="9" fillId="0" borderId="0" xfId="0" applyNumberFormat="1" applyFont="1" applyAlignment="1">
      <alignment horizontal="left"/>
    </xf>
    <xf numFmtId="0" fontId="11" fillId="0" borderId="0" xfId="0" applyFont="1"/>
    <xf numFmtId="164" fontId="11" fillId="0" borderId="0" xfId="0" applyNumberFormat="1" applyFont="1"/>
    <xf numFmtId="0" fontId="12" fillId="0" borderId="0" xfId="0" applyFont="1"/>
    <xf numFmtId="164" fontId="0" fillId="0" borderId="0" xfId="0" applyNumberFormat="1"/>
    <xf numFmtId="164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164" fontId="10" fillId="5" borderId="9" xfId="0" applyNumberFormat="1" applyFont="1" applyFill="1" applyBorder="1" applyAlignment="1">
      <alignment horizontal="left" wrapText="1"/>
    </xf>
    <xf numFmtId="164" fontId="10" fillId="5" borderId="9" xfId="0" applyNumberFormat="1" applyFont="1" applyFill="1" applyBorder="1" applyAlignment="1">
      <alignment horizontal="left"/>
    </xf>
    <xf numFmtId="164" fontId="10" fillId="5" borderId="15" xfId="0" applyNumberFormat="1" applyFont="1" applyFill="1" applyBorder="1" applyAlignment="1">
      <alignment horizontal="left"/>
    </xf>
  </cellXfs>
  <cellStyles count="3">
    <cellStyle name="Currency" xfId="1" builtinId="4" customBuiltin="1"/>
    <cellStyle name="Normal" xfId="0" builtinId="0" customBuiltin="1"/>
    <cellStyle name="Percent" xfId="2" builtinId="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74C8C0-BAA6-4A38-ABB4-D4E1F8D886B0}">
  <dimension ref="A1:K85"/>
  <sheetViews>
    <sheetView tabSelected="1" workbookViewId="0">
      <selection sqref="A1:E1"/>
    </sheetView>
  </sheetViews>
  <sheetFormatPr defaultColWidth="11.88671875" defaultRowHeight="15" x14ac:dyDescent="0.3"/>
  <cols>
    <col min="1" max="1" width="66.33203125" customWidth="1"/>
    <col min="2" max="5" width="20" customWidth="1"/>
    <col min="6" max="6" width="11.88671875" customWidth="1"/>
    <col min="7" max="7" width="43.33203125" bestFit="1" customWidth="1"/>
    <col min="8" max="8" width="22.6640625" bestFit="1" customWidth="1"/>
    <col min="9" max="9" width="21.109375" bestFit="1" customWidth="1"/>
    <col min="10" max="11" width="18.33203125" bestFit="1" customWidth="1"/>
    <col min="12" max="12" width="11.88671875" customWidth="1"/>
  </cols>
  <sheetData>
    <row r="1" spans="1:11" ht="93" customHeight="1" thickBot="1" x14ac:dyDescent="0.35">
      <c r="A1" s="74" t="s">
        <v>0</v>
      </c>
      <c r="B1" s="74"/>
      <c r="C1" s="74"/>
      <c r="D1" s="74"/>
      <c r="E1" s="74"/>
    </row>
    <row r="2" spans="1:11" ht="18.600000000000001" thickBot="1" x14ac:dyDescent="0.4">
      <c r="A2" s="1"/>
      <c r="B2" s="1"/>
      <c r="C2" s="1"/>
      <c r="D2" s="2"/>
      <c r="E2" s="2"/>
    </row>
    <row r="3" spans="1:11" ht="29.4" thickBot="1" x14ac:dyDescent="0.6">
      <c r="A3" s="3" t="s">
        <v>1</v>
      </c>
      <c r="B3" s="4" t="s">
        <v>2</v>
      </c>
      <c r="C3" s="4" t="s">
        <v>3</v>
      </c>
      <c r="D3" s="5" t="s">
        <v>4</v>
      </c>
      <c r="E3" s="6" t="s">
        <v>5</v>
      </c>
      <c r="G3" s="75" t="s">
        <v>6</v>
      </c>
      <c r="H3" s="75"/>
      <c r="I3" s="7" t="s">
        <v>7</v>
      </c>
      <c r="J3" s="7" t="s">
        <v>8</v>
      </c>
      <c r="K3" s="7" t="s">
        <v>9</v>
      </c>
    </row>
    <row r="4" spans="1:11" ht="21.6" thickBot="1" x14ac:dyDescent="0.45">
      <c r="A4" s="8"/>
      <c r="B4" s="8"/>
      <c r="C4" s="8"/>
      <c r="D4" s="9"/>
      <c r="E4" s="9"/>
      <c r="G4" s="10" t="s">
        <v>10</v>
      </c>
      <c r="H4" s="11">
        <v>504172</v>
      </c>
      <c r="I4" s="12">
        <v>0</v>
      </c>
      <c r="J4" s="13">
        <v>0</v>
      </c>
      <c r="K4" s="14">
        <f>H4</f>
        <v>504172</v>
      </c>
    </row>
    <row r="5" spans="1:11" ht="21.6" thickBot="1" x14ac:dyDescent="0.45">
      <c r="A5" s="15" t="s">
        <v>11</v>
      </c>
      <c r="B5" s="16">
        <f>SUM(B6:B16)</f>
        <v>11461787.800000001</v>
      </c>
      <c r="C5" s="16">
        <f>SUM(C6:C16)</f>
        <v>7594810</v>
      </c>
      <c r="D5" s="17">
        <f>SUM(D6:D16)</f>
        <v>3987478</v>
      </c>
      <c r="E5" s="18">
        <f>SUM(D5/C5)-1</f>
        <v>-0.47497330413795735</v>
      </c>
      <c r="G5" s="19" t="s">
        <v>12</v>
      </c>
      <c r="H5" s="20">
        <v>17121455</v>
      </c>
      <c r="I5" s="21">
        <v>0</v>
      </c>
      <c r="J5" s="22">
        <v>0</v>
      </c>
      <c r="K5" s="23">
        <f>H5</f>
        <v>17121455</v>
      </c>
    </row>
    <row r="6" spans="1:11" ht="21" x14ac:dyDescent="0.4">
      <c r="A6" s="24" t="s">
        <v>13</v>
      </c>
      <c r="B6" s="25">
        <v>11145435.800000001</v>
      </c>
      <c r="C6" s="25">
        <v>3921912</v>
      </c>
      <c r="D6" s="25">
        <v>2487096</v>
      </c>
      <c r="E6" s="26">
        <f>SUM(D6/C6)-1</f>
        <v>-0.36584604652016672</v>
      </c>
      <c r="G6" s="19" t="s">
        <v>14</v>
      </c>
      <c r="H6" s="27">
        <v>33841986</v>
      </c>
      <c r="I6" s="28">
        <v>0</v>
      </c>
      <c r="J6" s="29">
        <v>19000000</v>
      </c>
      <c r="K6" s="23">
        <f>SUM(H6-I6-J6)</f>
        <v>14841986</v>
      </c>
    </row>
    <row r="7" spans="1:11" ht="21" x14ac:dyDescent="0.4">
      <c r="A7" s="30" t="s">
        <v>15</v>
      </c>
      <c r="B7" s="31">
        <v>241352</v>
      </c>
      <c r="C7" s="31">
        <f>SUM(381350+50000)</f>
        <v>431350</v>
      </c>
      <c r="D7" s="31">
        <v>0</v>
      </c>
      <c r="E7" s="32">
        <f>SUM(D7/C7)-1</f>
        <v>-1</v>
      </c>
      <c r="G7" s="33" t="s">
        <v>16</v>
      </c>
      <c r="H7" s="27">
        <v>15346115</v>
      </c>
      <c r="I7" s="34">
        <f>SUM(D27,D39)</f>
        <v>2720520</v>
      </c>
      <c r="J7" s="29">
        <v>9000000</v>
      </c>
      <c r="K7" s="23">
        <f>SUM(H7-I7-J7)</f>
        <v>3625595</v>
      </c>
    </row>
    <row r="8" spans="1:11" ht="21.6" thickBot="1" x14ac:dyDescent="0.45">
      <c r="A8" s="30" t="s">
        <v>17</v>
      </c>
      <c r="B8" s="31">
        <v>75000</v>
      </c>
      <c r="C8" s="31">
        <v>75000</v>
      </c>
      <c r="D8" s="31">
        <v>0</v>
      </c>
      <c r="E8" s="32">
        <f>SUM(D8/C8)-1</f>
        <v>-1</v>
      </c>
      <c r="G8" s="35" t="s">
        <v>18</v>
      </c>
      <c r="H8" s="27">
        <v>13143610</v>
      </c>
      <c r="I8" s="36">
        <f>SUM(D5,D18)</f>
        <v>10718476.82</v>
      </c>
      <c r="J8" s="37">
        <v>0</v>
      </c>
      <c r="K8" s="38">
        <f>SUM(H8-I8)</f>
        <v>2425133.1799999997</v>
      </c>
    </row>
    <row r="9" spans="1:11" ht="21.6" thickBot="1" x14ac:dyDescent="0.45">
      <c r="A9" s="30" t="s">
        <v>19</v>
      </c>
      <c r="B9" s="31">
        <v>0</v>
      </c>
      <c r="C9" s="31">
        <v>0</v>
      </c>
      <c r="D9" s="31">
        <v>0</v>
      </c>
      <c r="E9" s="32">
        <v>0</v>
      </c>
      <c r="G9" s="39" t="s">
        <v>20</v>
      </c>
      <c r="H9" s="40">
        <f>SUM(H4:H8)</f>
        <v>79957338</v>
      </c>
      <c r="I9" s="41">
        <f>SUM(I4:I8)</f>
        <v>13438996.82</v>
      </c>
      <c r="J9" s="42">
        <f>SUM(J4:J8)</f>
        <v>28000000</v>
      </c>
      <c r="K9" s="43">
        <f>SUM(K4:K8)</f>
        <v>38518341.18</v>
      </c>
    </row>
    <row r="10" spans="1:11" ht="18" x14ac:dyDescent="0.35">
      <c r="A10" s="30" t="s">
        <v>21</v>
      </c>
      <c r="B10" s="31">
        <v>0</v>
      </c>
      <c r="C10" s="31">
        <v>0</v>
      </c>
      <c r="D10" s="31">
        <v>0</v>
      </c>
      <c r="E10" s="32">
        <v>0</v>
      </c>
    </row>
    <row r="11" spans="1:11" ht="18" x14ac:dyDescent="0.35">
      <c r="A11" s="30" t="s">
        <v>22</v>
      </c>
      <c r="B11" s="31">
        <v>0</v>
      </c>
      <c r="C11" s="31">
        <v>0</v>
      </c>
      <c r="D11" s="31">
        <v>0</v>
      </c>
      <c r="E11" s="32">
        <v>0</v>
      </c>
    </row>
    <row r="12" spans="1:11" ht="18" x14ac:dyDescent="0.35">
      <c r="A12" s="30" t="s">
        <v>23</v>
      </c>
      <c r="B12" s="31">
        <v>0</v>
      </c>
      <c r="C12" s="31">
        <v>0</v>
      </c>
      <c r="D12" s="31">
        <v>0</v>
      </c>
      <c r="E12" s="32">
        <v>0</v>
      </c>
    </row>
    <row r="13" spans="1:11" ht="18" x14ac:dyDescent="0.35">
      <c r="A13" s="30" t="s">
        <v>24</v>
      </c>
      <c r="B13" s="31">
        <v>0</v>
      </c>
      <c r="C13" s="31">
        <v>1266077</v>
      </c>
      <c r="D13" s="31">
        <v>1266077</v>
      </c>
      <c r="E13" s="32">
        <f>SUM(D13/C13)-1</f>
        <v>0</v>
      </c>
    </row>
    <row r="14" spans="1:11" ht="18" x14ac:dyDescent="0.35">
      <c r="A14" s="30" t="s">
        <v>25</v>
      </c>
      <c r="B14" s="31">
        <v>0</v>
      </c>
      <c r="C14" s="31">
        <v>200000</v>
      </c>
      <c r="D14" s="31">
        <v>0</v>
      </c>
      <c r="E14" s="32">
        <f>SUM(D14/C14)-1</f>
        <v>-1</v>
      </c>
    </row>
    <row r="15" spans="1:11" ht="18" x14ac:dyDescent="0.35">
      <c r="A15" s="30" t="s">
        <v>26</v>
      </c>
      <c r="B15" s="31">
        <v>0</v>
      </c>
      <c r="C15" s="31">
        <v>125000</v>
      </c>
      <c r="D15" s="31">
        <v>0</v>
      </c>
      <c r="E15" s="32">
        <f>SUM(D15/C15)-1</f>
        <v>-1</v>
      </c>
    </row>
    <row r="16" spans="1:11" ht="18.600000000000001" thickBot="1" x14ac:dyDescent="0.4">
      <c r="A16" s="44" t="s">
        <v>27</v>
      </c>
      <c r="B16" s="45">
        <v>0</v>
      </c>
      <c r="C16" s="45">
        <v>1575471</v>
      </c>
      <c r="D16" s="45">
        <v>234305</v>
      </c>
      <c r="E16" s="46">
        <f>SUM(D16/C16)-1</f>
        <v>-0.85127939517769602</v>
      </c>
    </row>
    <row r="17" spans="1:8" ht="18.600000000000001" thickBot="1" x14ac:dyDescent="0.4">
      <c r="A17" s="47"/>
      <c r="B17" s="47"/>
      <c r="C17" s="48"/>
      <c r="D17" s="49"/>
      <c r="E17" s="49"/>
    </row>
    <row r="18" spans="1:8" ht="18.600000000000001" thickBot="1" x14ac:dyDescent="0.4">
      <c r="A18" s="3" t="s">
        <v>28</v>
      </c>
      <c r="B18" s="50">
        <f>SUM(B24,B22,B20,B19)</f>
        <v>6422025</v>
      </c>
      <c r="C18" s="50">
        <f>SUM(C24,C22,C20,C19)</f>
        <v>10338353</v>
      </c>
      <c r="D18" s="51">
        <f>SUM(D24,D22,D20,D19)</f>
        <v>6730998.8200000003</v>
      </c>
      <c r="E18" s="52">
        <f>SUM(D18/C18)-1</f>
        <v>-0.34892929076807488</v>
      </c>
    </row>
    <row r="19" spans="1:8" ht="18" x14ac:dyDescent="0.35">
      <c r="A19" s="24" t="s">
        <v>29</v>
      </c>
      <c r="B19" s="25">
        <v>175000</v>
      </c>
      <c r="C19" s="25">
        <v>0</v>
      </c>
      <c r="D19" s="25">
        <v>0</v>
      </c>
      <c r="E19" s="53">
        <v>0</v>
      </c>
    </row>
    <row r="20" spans="1:8" ht="18" x14ac:dyDescent="0.35">
      <c r="A20" s="30" t="s">
        <v>30</v>
      </c>
      <c r="B20" s="31">
        <v>4373025</v>
      </c>
      <c r="C20" s="31">
        <v>7000853</v>
      </c>
      <c r="D20" s="31">
        <v>4661864.4800000004</v>
      </c>
      <c r="E20" s="32">
        <f>SUM(D20/C20)-1</f>
        <v>-0.33410050460993823</v>
      </c>
    </row>
    <row r="21" spans="1:8" ht="14.4" x14ac:dyDescent="0.3">
      <c r="A21" s="76" t="s">
        <v>31</v>
      </c>
      <c r="B21" s="76"/>
      <c r="C21" s="76"/>
      <c r="D21" s="76"/>
      <c r="E21" s="54"/>
    </row>
    <row r="22" spans="1:8" ht="18" x14ac:dyDescent="0.35">
      <c r="A22" s="30" t="s">
        <v>32</v>
      </c>
      <c r="B22" s="31">
        <v>524000</v>
      </c>
      <c r="C22" s="31">
        <v>1170500</v>
      </c>
      <c r="D22" s="31">
        <v>939134.34</v>
      </c>
      <c r="E22" s="32">
        <f>SUM(D22/C22)-1</f>
        <v>-0.19766395557454086</v>
      </c>
    </row>
    <row r="23" spans="1:8" ht="14.4" x14ac:dyDescent="0.3">
      <c r="A23" s="77" t="s">
        <v>33</v>
      </c>
      <c r="B23" s="77"/>
      <c r="C23" s="77"/>
      <c r="D23" s="77"/>
      <c r="E23" s="55"/>
    </row>
    <row r="24" spans="1:8" ht="18" x14ac:dyDescent="0.35">
      <c r="A24" s="56" t="s">
        <v>34</v>
      </c>
      <c r="B24" s="31">
        <v>1350000</v>
      </c>
      <c r="C24" s="31">
        <v>2167000</v>
      </c>
      <c r="D24" s="31">
        <v>1130000</v>
      </c>
      <c r="E24" s="32">
        <f>SUM(D24/C24)-1</f>
        <v>-0.47854176280572225</v>
      </c>
    </row>
    <row r="25" spans="1:8" thickBot="1" x14ac:dyDescent="0.35">
      <c r="A25" s="78" t="s">
        <v>35</v>
      </c>
      <c r="B25" s="78"/>
      <c r="C25" s="78"/>
      <c r="D25" s="78"/>
      <c r="E25" s="57"/>
    </row>
    <row r="26" spans="1:8" thickBot="1" x14ac:dyDescent="0.35">
      <c r="A26" s="58"/>
      <c r="B26" s="58"/>
      <c r="C26" s="58"/>
      <c r="D26" s="58"/>
      <c r="E26" s="58"/>
    </row>
    <row r="27" spans="1:8" ht="18.600000000000001" thickBot="1" x14ac:dyDescent="0.4">
      <c r="A27" s="15" t="s">
        <v>36</v>
      </c>
      <c r="B27" s="16">
        <f>SUM(B28:B35)</f>
        <v>2295649</v>
      </c>
      <c r="C27" s="16">
        <f>SUM(C28:C35)</f>
        <v>3207187</v>
      </c>
      <c r="D27" s="59">
        <f>SUM(D28:D35)</f>
        <v>1925000</v>
      </c>
      <c r="E27" s="60">
        <f t="shared" ref="E27:E35" si="0">SUM(D27/C27)-1</f>
        <v>-0.39978554415442569</v>
      </c>
    </row>
    <row r="28" spans="1:8" ht="18" x14ac:dyDescent="0.35">
      <c r="A28" s="24" t="s">
        <v>37</v>
      </c>
      <c r="B28" s="25">
        <v>565000</v>
      </c>
      <c r="C28" s="25">
        <f>SUM(250000+156250)</f>
        <v>406250</v>
      </c>
      <c r="D28" s="25">
        <v>400000</v>
      </c>
      <c r="E28" s="53">
        <f t="shared" si="0"/>
        <v>-1.538461538461533E-2</v>
      </c>
      <c r="H28" s="61"/>
    </row>
    <row r="29" spans="1:8" ht="18" x14ac:dyDescent="0.35">
      <c r="A29" s="30" t="s">
        <v>38</v>
      </c>
      <c r="B29" s="31">
        <v>160649</v>
      </c>
      <c r="C29" s="31">
        <v>200811</v>
      </c>
      <c r="D29" s="31">
        <v>200000</v>
      </c>
      <c r="E29" s="62">
        <f t="shared" si="0"/>
        <v>-4.0386233821851913E-3</v>
      </c>
      <c r="G29" s="61"/>
      <c r="H29" s="61"/>
    </row>
    <row r="30" spans="1:8" ht="18" x14ac:dyDescent="0.35">
      <c r="A30" s="30" t="s">
        <v>39</v>
      </c>
      <c r="B30" s="31">
        <v>125000</v>
      </c>
      <c r="C30" s="31">
        <f>SUM(281250+45200)</f>
        <v>326450</v>
      </c>
      <c r="D30" s="31">
        <v>50000</v>
      </c>
      <c r="E30" s="62">
        <f t="shared" si="0"/>
        <v>-0.84683718793077034</v>
      </c>
      <c r="H30" s="61"/>
    </row>
    <row r="31" spans="1:8" ht="18" x14ac:dyDescent="0.35">
      <c r="A31" s="30" t="s">
        <v>40</v>
      </c>
      <c r="B31" s="31">
        <v>450000</v>
      </c>
      <c r="C31" s="31">
        <v>56250</v>
      </c>
      <c r="D31" s="31">
        <v>0</v>
      </c>
      <c r="E31" s="62">
        <f t="shared" si="0"/>
        <v>-1</v>
      </c>
      <c r="H31" s="61"/>
    </row>
    <row r="32" spans="1:8" ht="18" x14ac:dyDescent="0.35">
      <c r="A32" s="30" t="s">
        <v>41</v>
      </c>
      <c r="B32" s="31">
        <v>820000</v>
      </c>
      <c r="C32" s="31">
        <f>SUM(1025000+699176)</f>
        <v>1724176</v>
      </c>
      <c r="D32" s="31">
        <v>1000000</v>
      </c>
      <c r="E32" s="62">
        <f t="shared" si="0"/>
        <v>-0.4200128061172409</v>
      </c>
      <c r="H32" s="61"/>
    </row>
    <row r="33" spans="1:8" ht="18" x14ac:dyDescent="0.35">
      <c r="A33" s="30" t="s">
        <v>42</v>
      </c>
      <c r="B33" s="31">
        <v>25000</v>
      </c>
      <c r="C33" s="31">
        <v>31250</v>
      </c>
      <c r="D33" s="31">
        <v>30000</v>
      </c>
      <c r="E33" s="62">
        <f t="shared" si="0"/>
        <v>-4.0000000000000036E-2</v>
      </c>
      <c r="H33" s="61"/>
    </row>
    <row r="34" spans="1:8" ht="18" x14ac:dyDescent="0.35">
      <c r="A34" s="30" t="s">
        <v>43</v>
      </c>
      <c r="B34" s="31">
        <v>50000</v>
      </c>
      <c r="C34" s="31">
        <v>162500</v>
      </c>
      <c r="D34" s="31">
        <v>120000</v>
      </c>
      <c r="E34" s="62">
        <f t="shared" si="0"/>
        <v>-0.2615384615384615</v>
      </c>
      <c r="H34" s="61"/>
    </row>
    <row r="35" spans="1:8" ht="18.600000000000001" thickBot="1" x14ac:dyDescent="0.4">
      <c r="A35" s="44" t="s">
        <v>44</v>
      </c>
      <c r="B35" s="45">
        <v>100000</v>
      </c>
      <c r="C35" s="45">
        <f>SUM(125000+174500)</f>
        <v>299500</v>
      </c>
      <c r="D35" s="45">
        <v>125000</v>
      </c>
      <c r="E35" s="63">
        <f t="shared" si="0"/>
        <v>-0.58263772954924875</v>
      </c>
      <c r="H35" s="61"/>
    </row>
    <row r="36" spans="1:8" ht="18" x14ac:dyDescent="0.35">
      <c r="A36" s="64"/>
      <c r="B36" s="64"/>
      <c r="C36" s="64"/>
      <c r="D36" s="31"/>
      <c r="E36" s="31"/>
    </row>
    <row r="37" spans="1:8" ht="18.600000000000001" thickBot="1" x14ac:dyDescent="0.4">
      <c r="A37" s="64"/>
      <c r="B37" s="64"/>
      <c r="C37" s="64"/>
      <c r="D37" s="31"/>
      <c r="E37" s="31"/>
    </row>
    <row r="38" spans="1:8" ht="21.6" thickBot="1" x14ac:dyDescent="0.45">
      <c r="A38" s="3" t="s">
        <v>1</v>
      </c>
      <c r="B38" s="4" t="s">
        <v>2</v>
      </c>
      <c r="C38" s="4" t="s">
        <v>3</v>
      </c>
      <c r="D38" s="5" t="s">
        <v>4</v>
      </c>
      <c r="E38" s="6" t="s">
        <v>5</v>
      </c>
    </row>
    <row r="39" spans="1:8" ht="18.600000000000001" thickBot="1" x14ac:dyDescent="0.4">
      <c r="A39" s="3" t="s">
        <v>45</v>
      </c>
      <c r="B39" s="50">
        <f>SUM(B40:B48,B49:B70)</f>
        <v>859000</v>
      </c>
      <c r="C39" s="50">
        <f>SUM(C40:C70)</f>
        <v>2677594</v>
      </c>
      <c r="D39" s="65">
        <f>SUM(D40:D70)</f>
        <v>795520</v>
      </c>
      <c r="E39" s="52">
        <f>SUM(D39/C39)-1</f>
        <v>-0.70289745196620546</v>
      </c>
    </row>
    <row r="40" spans="1:8" ht="18" x14ac:dyDescent="0.35">
      <c r="A40" s="24" t="s">
        <v>46</v>
      </c>
      <c r="B40" s="25">
        <v>0</v>
      </c>
      <c r="C40" s="25">
        <v>0</v>
      </c>
      <c r="D40" s="25">
        <v>0</v>
      </c>
      <c r="E40" s="26">
        <v>0</v>
      </c>
    </row>
    <row r="41" spans="1:8" ht="18" x14ac:dyDescent="0.35">
      <c r="A41" s="30" t="s">
        <v>47</v>
      </c>
      <c r="B41" s="31">
        <v>0</v>
      </c>
      <c r="C41" s="31">
        <v>0</v>
      </c>
      <c r="D41" s="31">
        <v>0</v>
      </c>
      <c r="E41" s="32">
        <v>0</v>
      </c>
    </row>
    <row r="42" spans="1:8" ht="18" x14ac:dyDescent="0.35">
      <c r="A42" s="30" t="s">
        <v>48</v>
      </c>
      <c r="B42" s="31">
        <v>0</v>
      </c>
      <c r="C42" s="31">
        <v>0</v>
      </c>
      <c r="D42" s="31">
        <v>0</v>
      </c>
      <c r="E42" s="32">
        <v>0</v>
      </c>
    </row>
    <row r="43" spans="1:8" ht="18" x14ac:dyDescent="0.35">
      <c r="A43" s="30" t="s">
        <v>49</v>
      </c>
      <c r="B43" s="31">
        <v>0</v>
      </c>
      <c r="C43" s="31">
        <v>0</v>
      </c>
      <c r="D43" s="31">
        <v>0</v>
      </c>
      <c r="E43" s="32">
        <v>0</v>
      </c>
    </row>
    <row r="44" spans="1:8" ht="18" x14ac:dyDescent="0.35">
      <c r="A44" s="30" t="s">
        <v>50</v>
      </c>
      <c r="B44" s="31">
        <v>0</v>
      </c>
      <c r="C44" s="31">
        <v>10000</v>
      </c>
      <c r="D44" s="31">
        <v>0</v>
      </c>
      <c r="E44" s="32">
        <f>SUM(D44/C44)-1</f>
        <v>-1</v>
      </c>
    </row>
    <row r="45" spans="1:8" ht="18" x14ac:dyDescent="0.35">
      <c r="A45" s="30" t="s">
        <v>51</v>
      </c>
      <c r="B45" s="31">
        <v>0</v>
      </c>
      <c r="C45" s="31">
        <v>0</v>
      </c>
      <c r="D45" s="31">
        <v>20520</v>
      </c>
      <c r="E45" s="32">
        <v>1</v>
      </c>
    </row>
    <row r="46" spans="1:8" ht="18" x14ac:dyDescent="0.35">
      <c r="A46" s="30" t="s">
        <v>52</v>
      </c>
      <c r="B46" s="31">
        <v>0</v>
      </c>
      <c r="C46" s="31">
        <v>0</v>
      </c>
      <c r="D46" s="31">
        <v>130000</v>
      </c>
      <c r="E46" s="32">
        <v>1</v>
      </c>
    </row>
    <row r="47" spans="1:8" ht="18" x14ac:dyDescent="0.35">
      <c r="A47" s="30" t="s">
        <v>53</v>
      </c>
      <c r="B47" s="31">
        <v>0</v>
      </c>
      <c r="C47" s="31">
        <v>0</v>
      </c>
      <c r="D47" s="31">
        <v>10000</v>
      </c>
      <c r="E47" s="32">
        <v>1</v>
      </c>
    </row>
    <row r="48" spans="1:8" ht="18" x14ac:dyDescent="0.35">
      <c r="A48" s="30" t="s">
        <v>54</v>
      </c>
      <c r="B48" s="31">
        <v>75000</v>
      </c>
      <c r="C48" s="31">
        <v>0</v>
      </c>
      <c r="D48" s="31">
        <v>0</v>
      </c>
      <c r="E48" s="32">
        <v>0</v>
      </c>
    </row>
    <row r="49" spans="1:5" ht="18" x14ac:dyDescent="0.35">
      <c r="A49" s="30" t="s">
        <v>55</v>
      </c>
      <c r="B49" s="31">
        <v>0</v>
      </c>
      <c r="C49" s="31">
        <v>0</v>
      </c>
      <c r="D49" s="31">
        <v>0</v>
      </c>
      <c r="E49" s="32">
        <v>0</v>
      </c>
    </row>
    <row r="50" spans="1:5" ht="18" x14ac:dyDescent="0.35">
      <c r="A50" s="30" t="s">
        <v>56</v>
      </c>
      <c r="B50" s="31">
        <v>0</v>
      </c>
      <c r="C50" s="31">
        <v>0</v>
      </c>
      <c r="D50" s="31">
        <v>60000</v>
      </c>
      <c r="E50" s="32">
        <v>1</v>
      </c>
    </row>
    <row r="51" spans="1:5" ht="18" x14ac:dyDescent="0.35">
      <c r="A51" s="30" t="s">
        <v>57</v>
      </c>
      <c r="B51" s="31">
        <v>0</v>
      </c>
      <c r="C51" s="31">
        <v>552594</v>
      </c>
      <c r="D51" s="31">
        <v>0</v>
      </c>
      <c r="E51" s="32">
        <f>SUM(D51/C51)-1</f>
        <v>-1</v>
      </c>
    </row>
    <row r="52" spans="1:5" ht="18" x14ac:dyDescent="0.35">
      <c r="A52" s="30" t="s">
        <v>58</v>
      </c>
      <c r="B52" s="31">
        <v>124000</v>
      </c>
      <c r="C52" s="31">
        <v>0</v>
      </c>
      <c r="D52" s="31">
        <v>0</v>
      </c>
      <c r="E52" s="32">
        <v>0</v>
      </c>
    </row>
    <row r="53" spans="1:5" ht="18" x14ac:dyDescent="0.35">
      <c r="A53" s="30" t="s">
        <v>59</v>
      </c>
      <c r="B53" s="31">
        <v>18000</v>
      </c>
      <c r="C53" s="31">
        <v>0</v>
      </c>
      <c r="D53" s="31">
        <v>0</v>
      </c>
      <c r="E53" s="32">
        <v>0</v>
      </c>
    </row>
    <row r="54" spans="1:5" ht="18" x14ac:dyDescent="0.35">
      <c r="A54" s="30" t="s">
        <v>60</v>
      </c>
      <c r="B54" s="31">
        <v>35000</v>
      </c>
      <c r="C54" s="31">
        <v>0</v>
      </c>
      <c r="D54" s="31">
        <v>0</v>
      </c>
      <c r="E54" s="32">
        <v>0</v>
      </c>
    </row>
    <row r="55" spans="1:5" ht="18" x14ac:dyDescent="0.35">
      <c r="A55" s="30" t="s">
        <v>61</v>
      </c>
      <c r="B55" s="31">
        <v>100000</v>
      </c>
      <c r="C55" s="31">
        <v>0</v>
      </c>
      <c r="D55" s="31">
        <v>0</v>
      </c>
      <c r="E55" s="32">
        <v>0</v>
      </c>
    </row>
    <row r="56" spans="1:5" ht="18" x14ac:dyDescent="0.35">
      <c r="A56" s="30" t="s">
        <v>62</v>
      </c>
      <c r="B56" s="31">
        <v>25000</v>
      </c>
      <c r="C56" s="31">
        <v>0</v>
      </c>
      <c r="D56" s="31">
        <v>0</v>
      </c>
      <c r="E56" s="32">
        <v>0</v>
      </c>
    </row>
    <row r="57" spans="1:5" ht="18" x14ac:dyDescent="0.35">
      <c r="A57" s="30" t="s">
        <v>63</v>
      </c>
      <c r="B57" s="31">
        <v>25000</v>
      </c>
      <c r="C57" s="31">
        <v>0</v>
      </c>
      <c r="D57" s="31">
        <v>0</v>
      </c>
      <c r="E57" s="32">
        <v>0</v>
      </c>
    </row>
    <row r="58" spans="1:5" ht="18" x14ac:dyDescent="0.35">
      <c r="A58" s="30" t="s">
        <v>64</v>
      </c>
      <c r="B58" s="31">
        <v>50000</v>
      </c>
      <c r="C58" s="31">
        <v>75000</v>
      </c>
      <c r="D58" s="31">
        <v>75000</v>
      </c>
      <c r="E58" s="32">
        <f>SUM(D58/C58)-1</f>
        <v>0</v>
      </c>
    </row>
    <row r="59" spans="1:5" ht="18" x14ac:dyDescent="0.35">
      <c r="A59" s="30" t="s">
        <v>65</v>
      </c>
      <c r="B59" s="31">
        <v>0</v>
      </c>
      <c r="C59" s="31">
        <v>10000</v>
      </c>
      <c r="D59" s="31">
        <v>0</v>
      </c>
      <c r="E59" s="32">
        <f>SUM(D59/C59)-1</f>
        <v>-1</v>
      </c>
    </row>
    <row r="60" spans="1:5" ht="18" x14ac:dyDescent="0.35">
      <c r="A60" s="30" t="s">
        <v>66</v>
      </c>
      <c r="B60" s="31">
        <v>0</v>
      </c>
      <c r="C60" s="31">
        <v>255000</v>
      </c>
      <c r="D60" s="31">
        <v>0</v>
      </c>
      <c r="E60" s="32">
        <f>SUM(D60/C60)-1</f>
        <v>-1</v>
      </c>
    </row>
    <row r="61" spans="1:5" ht="18" x14ac:dyDescent="0.35">
      <c r="A61" s="30" t="s">
        <v>67</v>
      </c>
      <c r="B61" s="31">
        <v>0</v>
      </c>
      <c r="C61" s="31">
        <v>75000</v>
      </c>
      <c r="D61" s="31">
        <v>0</v>
      </c>
      <c r="E61" s="32">
        <f>SUM(D61/C61)-1</f>
        <v>-1</v>
      </c>
    </row>
    <row r="62" spans="1:5" ht="18" x14ac:dyDescent="0.35">
      <c r="A62" s="30" t="s">
        <v>68</v>
      </c>
      <c r="B62" s="31">
        <v>0</v>
      </c>
      <c r="C62" s="31">
        <v>35000</v>
      </c>
      <c r="D62" s="31">
        <v>0</v>
      </c>
      <c r="E62" s="32">
        <f>SUM(D62/C62)-1</f>
        <v>-1</v>
      </c>
    </row>
    <row r="63" spans="1:5" ht="18" x14ac:dyDescent="0.35">
      <c r="A63" s="30" t="s">
        <v>69</v>
      </c>
      <c r="B63" s="31">
        <v>5000</v>
      </c>
      <c r="C63" s="31">
        <v>0</v>
      </c>
      <c r="D63" s="31">
        <v>0</v>
      </c>
      <c r="E63" s="32">
        <v>0</v>
      </c>
    </row>
    <row r="64" spans="1:5" ht="18" x14ac:dyDescent="0.35">
      <c r="A64" s="30" t="s">
        <v>70</v>
      </c>
      <c r="B64" s="31">
        <v>0</v>
      </c>
      <c r="C64" s="31">
        <v>1135000</v>
      </c>
      <c r="D64" s="31">
        <v>0</v>
      </c>
      <c r="E64" s="32">
        <f>SUM(D64/C64)-1</f>
        <v>-1</v>
      </c>
    </row>
    <row r="65" spans="1:5" ht="18" x14ac:dyDescent="0.35">
      <c r="A65" s="30" t="s">
        <v>71</v>
      </c>
      <c r="B65" s="31">
        <v>30000</v>
      </c>
      <c r="C65" s="31">
        <v>0</v>
      </c>
      <c r="D65" s="31">
        <v>0</v>
      </c>
      <c r="E65" s="32">
        <v>0</v>
      </c>
    </row>
    <row r="66" spans="1:5" ht="18" x14ac:dyDescent="0.35">
      <c r="A66" s="30" t="s">
        <v>72</v>
      </c>
      <c r="B66" s="31">
        <v>12000</v>
      </c>
      <c r="C66" s="31">
        <v>0</v>
      </c>
      <c r="D66" s="31">
        <v>0</v>
      </c>
      <c r="E66" s="32">
        <v>0</v>
      </c>
    </row>
    <row r="67" spans="1:5" ht="18" x14ac:dyDescent="0.35">
      <c r="A67" s="30" t="s">
        <v>73</v>
      </c>
      <c r="B67" s="31">
        <v>175000</v>
      </c>
      <c r="C67" s="31">
        <v>0</v>
      </c>
      <c r="D67" s="31">
        <v>0</v>
      </c>
      <c r="E67" s="32">
        <v>0</v>
      </c>
    </row>
    <row r="68" spans="1:5" ht="18" x14ac:dyDescent="0.35">
      <c r="A68" s="30" t="s">
        <v>74</v>
      </c>
      <c r="B68" s="31">
        <v>0</v>
      </c>
      <c r="C68" s="31">
        <v>40000</v>
      </c>
      <c r="D68" s="31">
        <v>0</v>
      </c>
      <c r="E68" s="32">
        <f>SUM(D68/C68)-1</f>
        <v>-1</v>
      </c>
    </row>
    <row r="69" spans="1:5" ht="18" x14ac:dyDescent="0.35">
      <c r="A69" s="30" t="s">
        <v>75</v>
      </c>
      <c r="B69" s="31">
        <v>150000</v>
      </c>
      <c r="C69" s="31">
        <v>290000</v>
      </c>
      <c r="D69" s="31">
        <v>500000</v>
      </c>
      <c r="E69" s="32">
        <f>SUM(D69/C69)-1</f>
        <v>0.72413793103448265</v>
      </c>
    </row>
    <row r="70" spans="1:5" ht="18.600000000000001" thickBot="1" x14ac:dyDescent="0.4">
      <c r="A70" s="44" t="s">
        <v>76</v>
      </c>
      <c r="B70" s="45">
        <v>35000</v>
      </c>
      <c r="C70" s="45">
        <v>200000</v>
      </c>
      <c r="D70" s="45">
        <v>0</v>
      </c>
      <c r="E70" s="46">
        <f>SUM(D70/C70)-1</f>
        <v>-1</v>
      </c>
    </row>
    <row r="71" spans="1:5" ht="18.600000000000001" thickBot="1" x14ac:dyDescent="0.4">
      <c r="A71" s="64"/>
      <c r="B71" s="31"/>
      <c r="C71" s="31"/>
      <c r="D71" s="31"/>
      <c r="E71" s="66"/>
    </row>
    <row r="72" spans="1:5" ht="18.600000000000001" thickBot="1" x14ac:dyDescent="0.4">
      <c r="A72" s="67" t="s">
        <v>77</v>
      </c>
      <c r="B72" s="50">
        <f>SUM(B39,B27,B18,B5)</f>
        <v>21038461.800000001</v>
      </c>
      <c r="C72" s="50">
        <f>SUM(C39,C27,C18,C5)</f>
        <v>23817944</v>
      </c>
      <c r="D72" s="50">
        <f>SUM(D39,D27,D18,D5)</f>
        <v>13438996.82</v>
      </c>
      <c r="E72" s="52">
        <f>SUM(D72/C72)-1</f>
        <v>-0.43576167531504817</v>
      </c>
    </row>
    <row r="73" spans="1:5" ht="18.600000000000001" thickBot="1" x14ac:dyDescent="0.4">
      <c r="A73" s="64"/>
      <c r="B73" s="64"/>
      <c r="C73" s="64"/>
      <c r="D73" s="31"/>
      <c r="E73" s="31"/>
    </row>
    <row r="74" spans="1:5" ht="18.600000000000001" thickBot="1" x14ac:dyDescent="0.4">
      <c r="A74" s="3" t="s">
        <v>78</v>
      </c>
      <c r="B74" s="50">
        <f>SUM(B75:B76)</f>
        <v>21755513.84</v>
      </c>
      <c r="C74" s="50">
        <f>SUM(C75:C76)</f>
        <v>17255514</v>
      </c>
      <c r="D74" s="68">
        <v>28000000</v>
      </c>
      <c r="E74" s="18">
        <f>SUM(D74/C74)-1</f>
        <v>0.62266971589487285</v>
      </c>
    </row>
    <row r="75" spans="1:5" ht="18" x14ac:dyDescent="0.35">
      <c r="A75" s="24" t="s">
        <v>79</v>
      </c>
      <c r="B75" s="25">
        <v>17255513.84</v>
      </c>
      <c r="C75" s="25">
        <v>17255514</v>
      </c>
      <c r="D75" s="25">
        <v>28000000</v>
      </c>
      <c r="E75" s="26">
        <f>SUM(D75/C75)-1</f>
        <v>0.62266971589487285</v>
      </c>
    </row>
    <row r="76" spans="1:5" ht="18.600000000000001" thickBot="1" x14ac:dyDescent="0.4">
      <c r="A76" s="44" t="s">
        <v>80</v>
      </c>
      <c r="B76" s="45">
        <v>4500000</v>
      </c>
      <c r="C76" s="45">
        <v>0</v>
      </c>
      <c r="D76" s="45">
        <v>0</v>
      </c>
      <c r="E76" s="46">
        <v>0</v>
      </c>
    </row>
    <row r="77" spans="1:5" ht="18.600000000000001" thickBot="1" x14ac:dyDescent="0.4">
      <c r="A77" s="64"/>
      <c r="B77" s="64"/>
      <c r="C77" s="64"/>
      <c r="D77" s="31"/>
      <c r="E77" s="31"/>
    </row>
    <row r="78" spans="1:5" ht="18.600000000000001" thickBot="1" x14ac:dyDescent="0.4">
      <c r="A78" s="67" t="s">
        <v>81</v>
      </c>
      <c r="B78" s="50">
        <f>SUM(B72,B74)</f>
        <v>42793975.640000001</v>
      </c>
      <c r="C78" s="50">
        <f>SUM(C72,C74)</f>
        <v>41073458</v>
      </c>
      <c r="D78" s="50">
        <f>SUM(D72,D74)</f>
        <v>41438996.82</v>
      </c>
      <c r="E78" s="52">
        <f>SUM(D78/C78)-1</f>
        <v>8.8996358670361264E-3</v>
      </c>
    </row>
    <row r="79" spans="1:5" ht="18" x14ac:dyDescent="0.35">
      <c r="A79" s="69"/>
      <c r="B79" s="69"/>
      <c r="C79" s="69"/>
      <c r="D79" s="47"/>
      <c r="E79" s="47"/>
    </row>
    <row r="80" spans="1:5" ht="14.4" x14ac:dyDescent="0.3">
      <c r="A80" s="70"/>
      <c r="B80" s="70"/>
      <c r="C80" s="70"/>
      <c r="D80" s="71"/>
      <c r="E80" s="71"/>
    </row>
    <row r="81" spans="1:5" ht="14.4" x14ac:dyDescent="0.3">
      <c r="A81" s="70"/>
      <c r="B81" s="70"/>
      <c r="C81" s="70"/>
      <c r="D81" s="71"/>
      <c r="E81" s="71"/>
    </row>
    <row r="82" spans="1:5" ht="14.4" x14ac:dyDescent="0.3"/>
    <row r="83" spans="1:5" ht="14.4" x14ac:dyDescent="0.3"/>
    <row r="84" spans="1:5" ht="25.8" x14ac:dyDescent="0.5">
      <c r="C84" s="72"/>
    </row>
    <row r="85" spans="1:5" ht="25.8" x14ac:dyDescent="0.5">
      <c r="C85" s="72"/>
      <c r="D85" s="73"/>
      <c r="E85" s="73"/>
    </row>
  </sheetData>
  <mergeCells count="5">
    <mergeCell ref="A1:E1"/>
    <mergeCell ref="G3:H3"/>
    <mergeCell ref="A21:D21"/>
    <mergeCell ref="A23:D23"/>
    <mergeCell ref="A25:D25"/>
  </mergeCells>
  <pageMargins left="0.70000000000000007" right="0.70000000000000007" top="0.75" bottom="0.75" header="0.30000000000000004" footer="0.3000000000000000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FY27_Tentative_Captial_Budget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Tina Mathieu</dc:creator>
  <cp:lastModifiedBy>Sarah Wetmore</cp:lastModifiedBy>
  <dcterms:created xsi:type="dcterms:W3CDTF">2026-05-09T00:14:44Z</dcterms:created>
  <dcterms:modified xsi:type="dcterms:W3CDTF">2026-06-25T23:11:09Z</dcterms:modified>
</cp:coreProperties>
</file>