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n\Desktop\"/>
    </mc:Choice>
  </mc:AlternateContent>
  <xr:revisionPtr revIDLastSave="0" documentId="13_ncr:1_{0ABB8E9D-85A3-4601-B7E7-B1A5E133E15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e Center" sheetId="5" r:id="rId1"/>
    <sheet name="COA" sheetId="3" r:id="rId2"/>
    <sheet name="District" sheetId="2" r:id="rId3"/>
  </sheets>
  <externalReferences>
    <externalReference r:id="rId4"/>
  </externalReferences>
  <definedNames>
    <definedName name="_xlnm.Print_Area" localSheetId="0">'Care Center'!$A$1:$J$329</definedName>
    <definedName name="_xlnm.Print_Area" localSheetId="1">COA!$A$1:$G$131</definedName>
    <definedName name="_xlnm.Print_Titles" localSheetId="0">'Care Center'!$1:$1</definedName>
    <definedName name="_xlnm.Print_Titles" localSheetId="1">COA!$1:$2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8" i="2"/>
  <c r="E23" i="2" s="1"/>
  <c r="E121" i="3"/>
  <c r="E120" i="3"/>
  <c r="E116" i="3"/>
  <c r="E115" i="3"/>
  <c r="E114" i="3"/>
  <c r="E113" i="3"/>
  <c r="E109" i="3"/>
  <c r="E99" i="3"/>
  <c r="E101" i="3" s="1"/>
  <c r="E32" i="3"/>
  <c r="E102" i="3" s="1"/>
  <c r="H45" i="5"/>
  <c r="H70" i="5"/>
  <c r="H328" i="5"/>
  <c r="H291" i="5" s="1"/>
  <c r="H327" i="5"/>
  <c r="H280" i="5" s="1"/>
  <c r="H326" i="5"/>
  <c r="H270" i="5" s="1"/>
  <c r="H325" i="5"/>
  <c r="H239" i="5" s="1"/>
  <c r="H324" i="5"/>
  <c r="H323" i="5"/>
  <c r="H195" i="5" s="1"/>
  <c r="H322" i="5"/>
  <c r="H182" i="5" s="1"/>
  <c r="H321" i="5"/>
  <c r="H167" i="5" s="1"/>
  <c r="H320" i="5"/>
  <c r="H313" i="5"/>
  <c r="H312" i="5"/>
  <c r="H311" i="5"/>
  <c r="H310" i="5"/>
  <c r="H309" i="5"/>
  <c r="H308" i="5"/>
  <c r="H307" i="5"/>
  <c r="H305" i="5"/>
  <c r="H290" i="5"/>
  <c r="H279" i="5"/>
  <c r="H269" i="5"/>
  <c r="H237" i="5"/>
  <c r="H228" i="5"/>
  <c r="H205" i="5"/>
  <c r="H204" i="5"/>
  <c r="H194" i="5"/>
  <c r="I194" i="5"/>
  <c r="H181" i="5"/>
  <c r="H166" i="5"/>
  <c r="H144" i="5"/>
  <c r="H33" i="5" s="1"/>
  <c r="H29" i="5"/>
  <c r="H118" i="5"/>
  <c r="A115" i="5"/>
  <c r="E103" i="3" l="1"/>
  <c r="E124" i="3"/>
  <c r="H316" i="5"/>
  <c r="H119" i="5" s="1"/>
  <c r="H329" i="5"/>
  <c r="H238" i="5"/>
  <c r="H240" i="5" s="1"/>
  <c r="H38" i="5" s="1"/>
  <c r="H292" i="5"/>
  <c r="H41" i="5" s="1"/>
  <c r="H196" i="5"/>
  <c r="H36" i="5" s="1"/>
  <c r="E108" i="3"/>
  <c r="E110" i="3" s="1"/>
  <c r="H294" i="5"/>
  <c r="H206" i="5"/>
  <c r="H37" i="5" s="1"/>
  <c r="H120" i="5"/>
  <c r="H271" i="5"/>
  <c r="H39" i="5" s="1"/>
  <c r="H281" i="5"/>
  <c r="H40" i="5" s="1"/>
  <c r="H168" i="5"/>
  <c r="H34" i="5" s="1"/>
  <c r="H183" i="5"/>
  <c r="H35" i="5" s="1"/>
  <c r="H121" i="5" l="1"/>
  <c r="H32" i="5" s="1"/>
  <c r="H42" i="5" s="1"/>
  <c r="H44" i="5" s="1"/>
  <c r="H46" i="5" s="1"/>
  <c r="H48" i="5" s="1"/>
  <c r="E126" i="3"/>
  <c r="E128" i="3" s="1"/>
  <c r="F32" i="3" l="1"/>
  <c r="A285" i="5"/>
  <c r="A58" i="5"/>
  <c r="A51" i="5"/>
  <c r="G47" i="5"/>
  <c r="G144" i="5"/>
  <c r="G118" i="5"/>
  <c r="A45" i="5" l="1"/>
  <c r="B45" i="5"/>
  <c r="C45" i="5"/>
  <c r="D45" i="5"/>
  <c r="I45" i="5"/>
  <c r="C21" i="2"/>
  <c r="C8" i="2"/>
  <c r="G322" i="5"/>
  <c r="D121" i="3"/>
  <c r="D120" i="3"/>
  <c r="D116" i="3"/>
  <c r="D115" i="3"/>
  <c r="D114" i="3"/>
  <c r="D113" i="3"/>
  <c r="D109" i="3"/>
  <c r="D99" i="3"/>
  <c r="D101" i="3" s="1"/>
  <c r="D32" i="3"/>
  <c r="D102" i="3" s="1"/>
  <c r="C23" i="2" l="1"/>
  <c r="D124" i="3"/>
  <c r="D103" i="3"/>
  <c r="D108" i="3"/>
  <c r="D110" i="3" s="1"/>
  <c r="G320" i="5"/>
  <c r="G120" i="5" s="1"/>
  <c r="F320" i="5"/>
  <c r="I320" i="5"/>
  <c r="G305" i="5"/>
  <c r="F305" i="5"/>
  <c r="I305" i="5"/>
  <c r="G328" i="5"/>
  <c r="G291" i="5" s="1"/>
  <c r="G327" i="5"/>
  <c r="G280" i="5" s="1"/>
  <c r="G326" i="5"/>
  <c r="G270" i="5" s="1"/>
  <c r="G325" i="5"/>
  <c r="G239" i="5" s="1"/>
  <c r="G324" i="5"/>
  <c r="G205" i="5" s="1"/>
  <c r="G323" i="5"/>
  <c r="G195" i="5" s="1"/>
  <c r="G182" i="5"/>
  <c r="G321" i="5"/>
  <c r="G167" i="5" s="1"/>
  <c r="G313" i="5"/>
  <c r="G312" i="5"/>
  <c r="G311" i="5"/>
  <c r="G310" i="5"/>
  <c r="G309" i="5"/>
  <c r="G308" i="5"/>
  <c r="G307" i="5"/>
  <c r="G290" i="5"/>
  <c r="G279" i="5"/>
  <c r="G269" i="5"/>
  <c r="G237" i="5"/>
  <c r="G228" i="5"/>
  <c r="G204" i="5"/>
  <c r="G194" i="5"/>
  <c r="G181" i="5"/>
  <c r="G166" i="5"/>
  <c r="G33" i="5"/>
  <c r="G70" i="5"/>
  <c r="G28" i="5" s="1"/>
  <c r="G29" i="5" s="1"/>
  <c r="A284" i="5"/>
  <c r="F269" i="5"/>
  <c r="F237" i="5"/>
  <c r="F228" i="5"/>
  <c r="F204" i="5"/>
  <c r="F144" i="5"/>
  <c r="F33" i="5" s="1"/>
  <c r="F118" i="5"/>
  <c r="F70" i="5"/>
  <c r="F28" i="5" s="1"/>
  <c r="F29" i="5" s="1"/>
  <c r="C32" i="3"/>
  <c r="G281" i="5" l="1"/>
  <c r="G40" i="5" s="1"/>
  <c r="D126" i="3"/>
  <c r="D128" i="3" s="1"/>
  <c r="G238" i="5"/>
  <c r="G240" i="5" s="1"/>
  <c r="G38" i="5" s="1"/>
  <c r="G292" i="5"/>
  <c r="G41" i="5" s="1"/>
  <c r="G329" i="5"/>
  <c r="G168" i="5"/>
  <c r="G34" i="5" s="1"/>
  <c r="G183" i="5"/>
  <c r="G35" i="5" s="1"/>
  <c r="G271" i="5"/>
  <c r="G39" i="5" s="1"/>
  <c r="G206" i="5"/>
  <c r="G37" i="5" s="1"/>
  <c r="G316" i="5"/>
  <c r="G196" i="5"/>
  <c r="G36" i="5" s="1"/>
  <c r="G294" i="5"/>
  <c r="F238" i="5"/>
  <c r="B21" i="2"/>
  <c r="B8" i="2"/>
  <c r="C108" i="3"/>
  <c r="C121" i="3"/>
  <c r="C120" i="3"/>
  <c r="C116" i="3"/>
  <c r="C115" i="3"/>
  <c r="C114" i="3"/>
  <c r="C113" i="3"/>
  <c r="F120" i="3"/>
  <c r="C109" i="3"/>
  <c r="C102" i="3"/>
  <c r="C99" i="3"/>
  <c r="C101" i="3" s="1"/>
  <c r="B23" i="2" l="1"/>
  <c r="G119" i="5"/>
  <c r="G121" i="5" s="1"/>
  <c r="G32" i="5" s="1"/>
  <c r="G42" i="5" s="1"/>
  <c r="G44" i="5" s="1"/>
  <c r="G46" i="5" s="1"/>
  <c r="G48" i="5" s="1"/>
  <c r="C103" i="3"/>
  <c r="C110" i="3"/>
  <c r="C124" i="3"/>
  <c r="F328" i="5"/>
  <c r="F291" i="5" s="1"/>
  <c r="F327" i="5"/>
  <c r="F280" i="5" s="1"/>
  <c r="F326" i="5"/>
  <c r="F325" i="5"/>
  <c r="F239" i="5" s="1"/>
  <c r="F240" i="5" s="1"/>
  <c r="F324" i="5"/>
  <c r="F205" i="5" s="1"/>
  <c r="F206" i="5" s="1"/>
  <c r="F37" i="5" s="1"/>
  <c r="F323" i="5"/>
  <c r="F195" i="5" s="1"/>
  <c r="F322" i="5"/>
  <c r="F182" i="5" s="1"/>
  <c r="F321" i="5"/>
  <c r="F167" i="5" s="1"/>
  <c r="F311" i="5"/>
  <c r="F313" i="5"/>
  <c r="F312" i="5"/>
  <c r="F310" i="5"/>
  <c r="F309" i="5"/>
  <c r="F308" i="5"/>
  <c r="F307" i="5"/>
  <c r="F290" i="5"/>
  <c r="F279" i="5"/>
  <c r="F194" i="5"/>
  <c r="F181" i="5"/>
  <c r="F166" i="5"/>
  <c r="C284" i="5"/>
  <c r="D21" i="2"/>
  <c r="D8" i="2"/>
  <c r="F109" i="3"/>
  <c r="F121" i="3"/>
  <c r="F116" i="3"/>
  <c r="F115" i="3"/>
  <c r="F114" i="3"/>
  <c r="F113" i="3"/>
  <c r="F99" i="3"/>
  <c r="F101" i="3" s="1"/>
  <c r="F102" i="3"/>
  <c r="I313" i="5"/>
  <c r="I312" i="5"/>
  <c r="I311" i="5"/>
  <c r="I310" i="5"/>
  <c r="I309" i="5"/>
  <c r="I308" i="5"/>
  <c r="I307" i="5"/>
  <c r="I290" i="5"/>
  <c r="I279" i="5"/>
  <c r="I269" i="5"/>
  <c r="I237" i="5"/>
  <c r="I228" i="5"/>
  <c r="I204" i="5"/>
  <c r="I181" i="5"/>
  <c r="F168" i="5" l="1"/>
  <c r="F34" i="5" s="1"/>
  <c r="C126" i="3"/>
  <c r="C128" i="3" s="1"/>
  <c r="F196" i="5"/>
  <c r="F36" i="5" s="1"/>
  <c r="F270" i="5"/>
  <c r="F271" i="5" s="1"/>
  <c r="F39" i="5" s="1"/>
  <c r="F316" i="5"/>
  <c r="F119" i="5" s="1"/>
  <c r="F329" i="5"/>
  <c r="F294" i="5"/>
  <c r="F281" i="5"/>
  <c r="F40" i="5" s="1"/>
  <c r="F120" i="5"/>
  <c r="F121" i="5" s="1"/>
  <c r="F32" i="5" s="1"/>
  <c r="F292" i="5"/>
  <c r="F41" i="5" s="1"/>
  <c r="F38" i="5"/>
  <c r="F183" i="5"/>
  <c r="F35" i="5" s="1"/>
  <c r="F108" i="3"/>
  <c r="F110" i="3" s="1"/>
  <c r="D23" i="2"/>
  <c r="F103" i="3"/>
  <c r="F124" i="3"/>
  <c r="I238" i="5"/>
  <c r="I316" i="5"/>
  <c r="I328" i="5"/>
  <c r="I291" i="5" s="1"/>
  <c r="I292" i="5" s="1"/>
  <c r="I326" i="5"/>
  <c r="I270" i="5" s="1"/>
  <c r="I271" i="5" s="1"/>
  <c r="I325" i="5"/>
  <c r="I239" i="5" s="1"/>
  <c r="I324" i="5"/>
  <c r="I205" i="5" s="1"/>
  <c r="I206" i="5" s="1"/>
  <c r="I323" i="5"/>
  <c r="I195" i="5" s="1"/>
  <c r="I196" i="5" s="1"/>
  <c r="I322" i="5"/>
  <c r="I182" i="5" s="1"/>
  <c r="I183" i="5" s="1"/>
  <c r="I321" i="5"/>
  <c r="I167" i="5" s="1"/>
  <c r="I166" i="5"/>
  <c r="F42" i="5" l="1"/>
  <c r="F126" i="3"/>
  <c r="F128" i="3" s="1"/>
  <c r="I240" i="5"/>
  <c r="I168" i="5"/>
  <c r="I327" i="5"/>
  <c r="F44" i="5" l="1"/>
  <c r="F46" i="5" s="1"/>
  <c r="F48" i="5" s="1"/>
  <c r="I329" i="5"/>
  <c r="I280" i="5"/>
  <c r="I281" i="5" s="1"/>
  <c r="I40" i="5" s="1"/>
  <c r="I41" i="5"/>
  <c r="I39" i="5"/>
  <c r="I38" i="5"/>
  <c r="I37" i="5"/>
  <c r="I36" i="5"/>
  <c r="I35" i="5"/>
  <c r="I34" i="5"/>
  <c r="I144" i="5" l="1"/>
  <c r="I33" i="5" s="1"/>
  <c r="I120" i="5"/>
  <c r="I119" i="5"/>
  <c r="I118" i="5"/>
  <c r="I70" i="5"/>
  <c r="I28" i="5" s="1"/>
  <c r="I29" i="5" s="1"/>
  <c r="I294" i="5" l="1"/>
  <c r="I121" i="5"/>
  <c r="I32" i="5" s="1"/>
  <c r="I42" i="5" s="1"/>
  <c r="I44" i="5" l="1"/>
  <c r="I46" i="5" s="1"/>
  <c r="I48" i="5" s="1"/>
  <c r="A249" i="5" l="1"/>
  <c r="A296" i="5"/>
  <c r="A297" i="5"/>
  <c r="A298" i="5"/>
  <c r="A299" i="5"/>
  <c r="B299" i="5"/>
  <c r="C299" i="5"/>
  <c r="D299" i="5"/>
  <c r="A300" i="5"/>
  <c r="A303" i="5"/>
  <c r="B303" i="5"/>
  <c r="B152" i="5" l="1"/>
  <c r="B138" i="5"/>
  <c r="B307" i="5" l="1"/>
  <c r="B308" i="5"/>
  <c r="B309" i="5"/>
  <c r="B310" i="5"/>
  <c r="B311" i="5"/>
  <c r="B312" i="5"/>
  <c r="B313" i="5"/>
  <c r="B314" i="5"/>
  <c r="B315" i="5"/>
  <c r="B279" i="5"/>
  <c r="B204" i="5"/>
  <c r="C186" i="5"/>
  <c r="C187" i="5"/>
  <c r="C189" i="5"/>
  <c r="B181" i="5"/>
  <c r="B18" i="5"/>
  <c r="C12" i="5"/>
  <c r="C13" i="5"/>
  <c r="C14" i="5"/>
  <c r="B316" i="5" l="1"/>
  <c r="C289" i="5"/>
  <c r="C278" i="5"/>
  <c r="C268" i="5"/>
  <c r="C267" i="5"/>
  <c r="C266" i="5"/>
  <c r="C236" i="5"/>
  <c r="C227" i="5"/>
  <c r="C224" i="5"/>
  <c r="C220" i="5"/>
  <c r="C219" i="5"/>
  <c r="C218" i="5"/>
  <c r="C217" i="5"/>
  <c r="C215" i="5"/>
  <c r="C214" i="5"/>
  <c r="C213" i="5"/>
  <c r="C212" i="5"/>
  <c r="C211" i="5"/>
  <c r="C210" i="5"/>
  <c r="C209" i="5"/>
  <c r="C203" i="5"/>
  <c r="C202" i="5"/>
  <c r="C201" i="5"/>
  <c r="C200" i="5"/>
  <c r="C199" i="5"/>
  <c r="C193" i="5"/>
  <c r="C192" i="5"/>
  <c r="C191" i="5"/>
  <c r="C180" i="5"/>
  <c r="C179" i="5"/>
  <c r="C178" i="5"/>
  <c r="C177" i="5"/>
  <c r="C176" i="5"/>
  <c r="C175" i="5"/>
  <c r="C174" i="5"/>
  <c r="C173" i="5"/>
  <c r="C172" i="5"/>
  <c r="C171" i="5"/>
  <c r="C165" i="5"/>
  <c r="C163" i="5"/>
  <c r="C161" i="5"/>
  <c r="C159" i="5"/>
  <c r="C158" i="5"/>
  <c r="C157" i="5"/>
  <c r="C155" i="5"/>
  <c r="C154" i="5"/>
  <c r="C153" i="5"/>
  <c r="C152" i="5"/>
  <c r="C151" i="5"/>
  <c r="C150" i="5"/>
  <c r="C149" i="5"/>
  <c r="C148" i="5"/>
  <c r="C147" i="5"/>
  <c r="C143" i="5"/>
  <c r="C142" i="5"/>
  <c r="C138" i="5"/>
  <c r="C137" i="5"/>
  <c r="C130" i="5"/>
  <c r="C129" i="5"/>
  <c r="C128" i="5"/>
  <c r="C127" i="5"/>
  <c r="C126" i="5"/>
  <c r="C125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5" i="5"/>
  <c r="C69" i="5"/>
  <c r="C67" i="5"/>
  <c r="C66" i="5"/>
  <c r="C65" i="5"/>
  <c r="C64" i="5"/>
  <c r="C63" i="5"/>
  <c r="C62" i="5"/>
  <c r="C61" i="5"/>
  <c r="C60" i="5"/>
  <c r="C59" i="5"/>
  <c r="C58" i="5"/>
  <c r="C55" i="5"/>
  <c r="C54" i="5"/>
  <c r="C52" i="5"/>
  <c r="C51" i="5"/>
  <c r="C6" i="5"/>
  <c r="C7" i="5"/>
  <c r="C8" i="5"/>
  <c r="C5" i="5"/>
  <c r="C313" i="5" l="1"/>
  <c r="C307" i="5"/>
  <c r="C308" i="5"/>
  <c r="C315" i="5"/>
  <c r="C310" i="5"/>
  <c r="C309" i="5"/>
  <c r="C311" i="5"/>
  <c r="C25" i="5"/>
  <c r="C314" i="5"/>
  <c r="C312" i="5"/>
  <c r="C204" i="5"/>
  <c r="C181" i="5"/>
  <c r="C23" i="5"/>
  <c r="C18" i="5"/>
  <c r="C24" i="5"/>
  <c r="C316" i="5" l="1"/>
  <c r="C119" i="5" s="1"/>
  <c r="D315" i="5" l="1"/>
  <c r="D314" i="5"/>
  <c r="D313" i="5"/>
  <c r="D312" i="5"/>
  <c r="D311" i="5"/>
  <c r="D310" i="5"/>
  <c r="D309" i="5"/>
  <c r="D308" i="5"/>
  <c r="D307" i="5"/>
  <c r="D305" i="5"/>
  <c r="D290" i="5"/>
  <c r="D279" i="5"/>
  <c r="D269" i="5"/>
  <c r="D237" i="5"/>
  <c r="D228" i="5"/>
  <c r="D204" i="5"/>
  <c r="D194" i="5"/>
  <c r="D181" i="5"/>
  <c r="D166" i="5"/>
  <c r="D144" i="5"/>
  <c r="D33" i="5" s="1"/>
  <c r="D118" i="5"/>
  <c r="D70" i="5"/>
  <c r="D28" i="5" s="1"/>
  <c r="D26" i="5"/>
  <c r="D47" i="5"/>
  <c r="D27" i="5"/>
  <c r="D25" i="5"/>
  <c r="D24" i="5"/>
  <c r="D23" i="5"/>
  <c r="D22" i="5"/>
  <c r="D18" i="5"/>
  <c r="D15" i="5"/>
  <c r="D17" i="5" s="1"/>
  <c r="D316" i="5" l="1"/>
  <c r="D119" i="5" s="1"/>
  <c r="D238" i="5"/>
  <c r="D21" i="5"/>
  <c r="D29" i="5" s="1"/>
  <c r="D294" i="5"/>
  <c r="D298" i="5" s="1"/>
  <c r="D300" i="5" s="1"/>
  <c r="D16" i="5"/>
  <c r="D317" i="5" l="1"/>
  <c r="D325" i="5" s="1"/>
  <c r="D239" i="5" s="1"/>
  <c r="D240" i="5" s="1"/>
  <c r="D38" i="5" s="1"/>
  <c r="D320" i="5" l="1"/>
  <c r="D120" i="5" s="1"/>
  <c r="D121" i="5" s="1"/>
  <c r="D32" i="5" s="1"/>
  <c r="D324" i="5"/>
  <c r="D205" i="5" s="1"/>
  <c r="D206" i="5" s="1"/>
  <c r="D37" i="5" s="1"/>
  <c r="D328" i="5"/>
  <c r="D291" i="5" s="1"/>
  <c r="D292" i="5" s="1"/>
  <c r="D41" i="5" s="1"/>
  <c r="D326" i="5"/>
  <c r="D270" i="5" s="1"/>
  <c r="D271" i="5" s="1"/>
  <c r="D39" i="5" s="1"/>
  <c r="D323" i="5"/>
  <c r="D195" i="5" s="1"/>
  <c r="D196" i="5" s="1"/>
  <c r="D36" i="5" s="1"/>
  <c r="D327" i="5"/>
  <c r="D280" i="5" s="1"/>
  <c r="D281" i="5" s="1"/>
  <c r="D40" i="5" s="1"/>
  <c r="D321" i="5"/>
  <c r="D167" i="5" s="1"/>
  <c r="D168" i="5" s="1"/>
  <c r="D34" i="5" s="1"/>
  <c r="D322" i="5"/>
  <c r="D182" i="5" s="1"/>
  <c r="D183" i="5" s="1"/>
  <c r="D35" i="5" s="1"/>
  <c r="D42" i="5" l="1"/>
  <c r="D329" i="5"/>
  <c r="D44" i="5" l="1"/>
  <c r="D46" i="5" s="1"/>
  <c r="D48" i="5" s="1"/>
  <c r="B216" i="5" l="1"/>
  <c r="B221" i="5"/>
  <c r="B222" i="5"/>
  <c r="B223" i="5"/>
  <c r="A329" i="5"/>
  <c r="A328" i="5"/>
  <c r="A327" i="5"/>
  <c r="A326" i="5"/>
  <c r="A325" i="5"/>
  <c r="A324" i="5"/>
  <c r="A323" i="5"/>
  <c r="A322" i="5"/>
  <c r="A321" i="5"/>
  <c r="A320" i="5"/>
  <c r="A319" i="5"/>
  <c r="A317" i="5"/>
  <c r="B119" i="5"/>
  <c r="A316" i="5"/>
  <c r="A315" i="5"/>
  <c r="A314" i="5"/>
  <c r="A313" i="5"/>
  <c r="A312" i="5"/>
  <c r="A311" i="5"/>
  <c r="A310" i="5"/>
  <c r="A309" i="5"/>
  <c r="A308" i="5"/>
  <c r="A307" i="5"/>
  <c r="A305" i="5"/>
  <c r="A294" i="5"/>
  <c r="A292" i="5"/>
  <c r="A291" i="5"/>
  <c r="A290" i="5"/>
  <c r="B288" i="5"/>
  <c r="C288" i="5" s="1"/>
  <c r="A288" i="5"/>
  <c r="B287" i="5"/>
  <c r="A287" i="5"/>
  <c r="B286" i="5"/>
  <c r="A286" i="5"/>
  <c r="C285" i="5"/>
  <c r="A283" i="5"/>
  <c r="A281" i="5"/>
  <c r="A280" i="5"/>
  <c r="A279" i="5"/>
  <c r="C277" i="5"/>
  <c r="A277" i="5"/>
  <c r="C276" i="5"/>
  <c r="A276" i="5"/>
  <c r="C275" i="5"/>
  <c r="A275" i="5"/>
  <c r="C274" i="5"/>
  <c r="A274" i="5"/>
  <c r="A273" i="5"/>
  <c r="A271" i="5"/>
  <c r="A270" i="5"/>
  <c r="A269" i="5"/>
  <c r="B265" i="5"/>
  <c r="A265" i="5"/>
  <c r="B264" i="5"/>
  <c r="A264" i="5"/>
  <c r="B263" i="5"/>
  <c r="A263" i="5"/>
  <c r="C262" i="5"/>
  <c r="A262" i="5"/>
  <c r="C261" i="5"/>
  <c r="A261" i="5"/>
  <c r="C260" i="5"/>
  <c r="A260" i="5"/>
  <c r="B259" i="5"/>
  <c r="A259" i="5"/>
  <c r="B258" i="5"/>
  <c r="A258" i="5"/>
  <c r="B257" i="5"/>
  <c r="A257" i="5"/>
  <c r="C256" i="5"/>
  <c r="A256" i="5"/>
  <c r="C255" i="5"/>
  <c r="A255" i="5"/>
  <c r="B254" i="5"/>
  <c r="A254" i="5"/>
  <c r="C253" i="5"/>
  <c r="A253" i="5"/>
  <c r="B252" i="5"/>
  <c r="A252" i="5"/>
  <c r="C251" i="5"/>
  <c r="A251" i="5"/>
  <c r="B250" i="5"/>
  <c r="A250" i="5"/>
  <c r="B249" i="5"/>
  <c r="C249" i="5" s="1"/>
  <c r="C248" i="5"/>
  <c r="A248" i="5"/>
  <c r="B247" i="5"/>
  <c r="A247" i="5"/>
  <c r="C246" i="5"/>
  <c r="A246" i="5"/>
  <c r="C245" i="5"/>
  <c r="A245" i="5"/>
  <c r="C244" i="5"/>
  <c r="A244" i="5"/>
  <c r="C243" i="5"/>
  <c r="A242" i="5"/>
  <c r="A240" i="5"/>
  <c r="A239" i="5"/>
  <c r="A238" i="5"/>
  <c r="A237" i="5"/>
  <c r="B235" i="5"/>
  <c r="A235" i="5"/>
  <c r="B234" i="5"/>
  <c r="A234" i="5"/>
  <c r="C233" i="5"/>
  <c r="A233" i="5"/>
  <c r="C232" i="5"/>
  <c r="A232" i="5"/>
  <c r="C231" i="5"/>
  <c r="A231" i="5"/>
  <c r="B230" i="5"/>
  <c r="A230" i="5"/>
  <c r="A228" i="5"/>
  <c r="B225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6" i="5"/>
  <c r="A205" i="5"/>
  <c r="A204" i="5"/>
  <c r="A202" i="5"/>
  <c r="A201" i="5"/>
  <c r="A200" i="5"/>
  <c r="A199" i="5"/>
  <c r="A198" i="5"/>
  <c r="A196" i="5"/>
  <c r="A195" i="5"/>
  <c r="A194" i="5"/>
  <c r="B190" i="5"/>
  <c r="A190" i="5"/>
  <c r="A189" i="5"/>
  <c r="B188" i="5"/>
  <c r="A188" i="5"/>
  <c r="A187" i="5"/>
  <c r="A186" i="5"/>
  <c r="A185" i="5"/>
  <c r="A183" i="5"/>
  <c r="A182" i="5"/>
  <c r="A181" i="5"/>
  <c r="A179" i="5"/>
  <c r="A178" i="5"/>
  <c r="A177" i="5"/>
  <c r="A176" i="5"/>
  <c r="A175" i="5"/>
  <c r="A174" i="5"/>
  <c r="A173" i="5"/>
  <c r="A172" i="5"/>
  <c r="A171" i="5"/>
  <c r="A170" i="5"/>
  <c r="A168" i="5"/>
  <c r="A167" i="5"/>
  <c r="A166" i="5"/>
  <c r="B164" i="5"/>
  <c r="A164" i="5"/>
  <c r="A163" i="5"/>
  <c r="B162" i="5"/>
  <c r="A162" i="5"/>
  <c r="A161" i="5"/>
  <c r="B160" i="5"/>
  <c r="A160" i="5"/>
  <c r="A159" i="5"/>
  <c r="A158" i="5"/>
  <c r="A157" i="5"/>
  <c r="B156" i="5"/>
  <c r="A156" i="5"/>
  <c r="A155" i="5"/>
  <c r="A154" i="5"/>
  <c r="A153" i="5"/>
  <c r="A152" i="5"/>
  <c r="A151" i="5"/>
  <c r="A150" i="5"/>
  <c r="A149" i="5"/>
  <c r="A148" i="5"/>
  <c r="A147" i="5"/>
  <c r="A146" i="5"/>
  <c r="A144" i="5"/>
  <c r="B141" i="5"/>
  <c r="A141" i="5"/>
  <c r="B140" i="5"/>
  <c r="A140" i="5"/>
  <c r="B139" i="5"/>
  <c r="A139" i="5"/>
  <c r="A138" i="5"/>
  <c r="A137" i="5"/>
  <c r="B136" i="5"/>
  <c r="C136" i="5" s="1"/>
  <c r="A136" i="5"/>
  <c r="B135" i="5"/>
  <c r="C135" i="5" s="1"/>
  <c r="A135" i="5"/>
  <c r="B134" i="5"/>
  <c r="C134" i="5" s="1"/>
  <c r="A134" i="5"/>
  <c r="B133" i="5"/>
  <c r="C133" i="5" s="1"/>
  <c r="A133" i="5"/>
  <c r="B132" i="5"/>
  <c r="C132" i="5" s="1"/>
  <c r="A132" i="5"/>
  <c r="B131" i="5"/>
  <c r="A131" i="5"/>
  <c r="A130" i="5"/>
  <c r="A129" i="5"/>
  <c r="A128" i="5"/>
  <c r="A127" i="5"/>
  <c r="A126" i="5"/>
  <c r="A125" i="5"/>
  <c r="A124" i="5"/>
  <c r="A123" i="5"/>
  <c r="A121" i="5"/>
  <c r="A120" i="5"/>
  <c r="A119" i="5"/>
  <c r="A118" i="5"/>
  <c r="A114" i="5"/>
  <c r="A113" i="5"/>
  <c r="A112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B76" i="5"/>
  <c r="A76" i="5"/>
  <c r="A75" i="5"/>
  <c r="A74" i="5"/>
  <c r="A72" i="5"/>
  <c r="A70" i="5"/>
  <c r="B68" i="5"/>
  <c r="A68" i="5"/>
  <c r="A67" i="5"/>
  <c r="A66" i="5"/>
  <c r="A65" i="5"/>
  <c r="A64" i="5"/>
  <c r="A63" i="5"/>
  <c r="A62" i="5"/>
  <c r="A61" i="5"/>
  <c r="A60" i="5"/>
  <c r="A59" i="5"/>
  <c r="B57" i="5"/>
  <c r="A57" i="5"/>
  <c r="B56" i="5"/>
  <c r="A56" i="5"/>
  <c r="A55" i="5"/>
  <c r="A54" i="5"/>
  <c r="A52" i="5"/>
  <c r="A50" i="5"/>
  <c r="B48" i="5"/>
  <c r="A48" i="5"/>
  <c r="B47" i="5"/>
  <c r="A47" i="5"/>
  <c r="B46" i="5"/>
  <c r="A46" i="5"/>
  <c r="B44" i="5"/>
  <c r="A44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A31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A20" i="5"/>
  <c r="A18" i="5"/>
  <c r="A17" i="5"/>
  <c r="A16" i="5"/>
  <c r="A15" i="5"/>
  <c r="A14" i="5"/>
  <c r="A13" i="5"/>
  <c r="A12" i="5"/>
  <c r="B11" i="5"/>
  <c r="C11" i="5" s="1"/>
  <c r="A11" i="5"/>
  <c r="B10" i="5"/>
  <c r="C10" i="5" s="1"/>
  <c r="A10" i="5"/>
  <c r="B9" i="5"/>
  <c r="A9" i="5"/>
  <c r="A8" i="5"/>
  <c r="A7" i="5"/>
  <c r="A6" i="5"/>
  <c r="A5" i="5"/>
  <c r="A3" i="5"/>
  <c r="A2" i="5"/>
  <c r="C160" i="5" l="1"/>
  <c r="C235" i="5"/>
  <c r="C252" i="5"/>
  <c r="C264" i="5"/>
  <c r="C56" i="5"/>
  <c r="C139" i="5"/>
  <c r="C47" i="5" s="1"/>
  <c r="C68" i="5"/>
  <c r="C162" i="5"/>
  <c r="C257" i="5"/>
  <c r="C265" i="5"/>
  <c r="C287" i="5"/>
  <c r="C57" i="5"/>
  <c r="C140" i="5"/>
  <c r="C225" i="5"/>
  <c r="C223" i="5"/>
  <c r="C250" i="5"/>
  <c r="C254" i="5"/>
  <c r="C258" i="5"/>
  <c r="C222" i="5"/>
  <c r="C141" i="5"/>
  <c r="C164" i="5"/>
  <c r="C190" i="5"/>
  <c r="C221" i="5"/>
  <c r="C259" i="5"/>
  <c r="C263" i="5"/>
  <c r="B305" i="5"/>
  <c r="B317" i="5" s="1"/>
  <c r="B320" i="5" s="1"/>
  <c r="C247" i="5"/>
  <c r="B269" i="5"/>
  <c r="C234" i="5"/>
  <c r="B237" i="5"/>
  <c r="C286" i="5"/>
  <c r="B290" i="5"/>
  <c r="C216" i="5"/>
  <c r="B228" i="5"/>
  <c r="B70" i="5"/>
  <c r="B118" i="5"/>
  <c r="C76" i="5"/>
  <c r="B144" i="5"/>
  <c r="C131" i="5"/>
  <c r="B166" i="5"/>
  <c r="C156" i="5"/>
  <c r="B15" i="5"/>
  <c r="C9" i="5"/>
  <c r="C22" i="5"/>
  <c r="C279" i="5"/>
  <c r="B194" i="5"/>
  <c r="C188" i="5"/>
  <c r="C269" i="5" l="1"/>
  <c r="B120" i="5"/>
  <c r="B121" i="5" s="1"/>
  <c r="B323" i="5"/>
  <c r="B195" i="5" s="1"/>
  <c r="B196" i="5" s="1"/>
  <c r="B327" i="5"/>
  <c r="B280" i="5" s="1"/>
  <c r="B281" i="5" s="1"/>
  <c r="B324" i="5"/>
  <c r="B205" i="5" s="1"/>
  <c r="B206" i="5" s="1"/>
  <c r="B328" i="5"/>
  <c r="B291" i="5" s="1"/>
  <c r="B292" i="5" s="1"/>
  <c r="B321" i="5"/>
  <c r="B167" i="5" s="1"/>
  <c r="B168" i="5" s="1"/>
  <c r="B325" i="5"/>
  <c r="B239" i="5" s="1"/>
  <c r="B322" i="5"/>
  <c r="B182" i="5" s="1"/>
  <c r="B183" i="5" s="1"/>
  <c r="C144" i="5"/>
  <c r="C33" i="5" s="1"/>
  <c r="C26" i="5"/>
  <c r="B326" i="5"/>
  <c r="B270" i="5" s="1"/>
  <c r="B271" i="5" s="1"/>
  <c r="B238" i="5"/>
  <c r="C228" i="5"/>
  <c r="C15" i="5"/>
  <c r="C17" i="5" s="1"/>
  <c r="C166" i="5"/>
  <c r="C237" i="5"/>
  <c r="C70" i="5"/>
  <c r="C28" i="5" s="1"/>
  <c r="C290" i="5"/>
  <c r="C194" i="5"/>
  <c r="B294" i="5"/>
  <c r="B298" i="5" s="1"/>
  <c r="B300" i="5" s="1"/>
  <c r="C118" i="5"/>
  <c r="C305" i="5"/>
  <c r="C317" i="5" s="1"/>
  <c r="C320" i="5" s="1"/>
  <c r="C27" i="5"/>
  <c r="C21" i="5"/>
  <c r="B17" i="5"/>
  <c r="B16" i="5"/>
  <c r="C294" i="5" l="1"/>
  <c r="C298" i="5" s="1"/>
  <c r="C300" i="5" s="1"/>
  <c r="C238" i="5"/>
  <c r="B240" i="5"/>
  <c r="C16" i="5"/>
  <c r="B329" i="5"/>
  <c r="C120" i="5"/>
  <c r="C121" i="5" s="1"/>
  <c r="C32" i="5" s="1"/>
  <c r="C321" i="5"/>
  <c r="C167" i="5" s="1"/>
  <c r="C168" i="5" s="1"/>
  <c r="C34" i="5" s="1"/>
  <c r="C324" i="5"/>
  <c r="C205" i="5" s="1"/>
  <c r="C206" i="5" s="1"/>
  <c r="C37" i="5" s="1"/>
  <c r="C322" i="5"/>
  <c r="C182" i="5" s="1"/>
  <c r="C183" i="5" s="1"/>
  <c r="C35" i="5" s="1"/>
  <c r="C323" i="5"/>
  <c r="C195" i="5" s="1"/>
  <c r="C196" i="5" s="1"/>
  <c r="C36" i="5" s="1"/>
  <c r="C326" i="5"/>
  <c r="C270" i="5" s="1"/>
  <c r="C271" i="5" s="1"/>
  <c r="C39" i="5" s="1"/>
  <c r="C327" i="5"/>
  <c r="C280" i="5" s="1"/>
  <c r="C281" i="5" s="1"/>
  <c r="C40" i="5" s="1"/>
  <c r="C325" i="5"/>
  <c r="C239" i="5" s="1"/>
  <c r="C328" i="5"/>
  <c r="C291" i="5" s="1"/>
  <c r="C292" i="5" s="1"/>
  <c r="C41" i="5" s="1"/>
  <c r="C29" i="5"/>
  <c r="C240" i="5" l="1"/>
  <c r="C38" i="5" s="1"/>
  <c r="C42" i="5" s="1"/>
  <c r="C329" i="5"/>
  <c r="C44" i="5" l="1"/>
  <c r="C46" i="5" s="1"/>
  <c r="C48" i="5" s="1"/>
</calcChain>
</file>

<file path=xl/sharedStrings.xml><?xml version="1.0" encoding="utf-8"?>
<sst xmlns="http://schemas.openxmlformats.org/spreadsheetml/2006/main" count="189" uniqueCount="160">
  <si>
    <t>REVENUE</t>
  </si>
  <si>
    <t>INTEREST INCOME</t>
  </si>
  <si>
    <t>OTHER INCOME</t>
  </si>
  <si>
    <t>TOTAL INCOME</t>
  </si>
  <si>
    <t>EXPENSE</t>
  </si>
  <si>
    <t>LEGAL AND ACCOUNTING</t>
  </si>
  <si>
    <t>ADMIN EXPENSE</t>
  </si>
  <si>
    <t>MISC G&amp;A EXPENSE</t>
  </si>
  <si>
    <t>MINERAL LEASE REVENUE</t>
  </si>
  <si>
    <t>DISBURSEMENT - UCC</t>
  </si>
  <si>
    <t>DISBURSEMENT - COA</t>
  </si>
  <si>
    <t>LIABILITY INSURANCE</t>
  </si>
  <si>
    <t>COUNTY CASH CONTRIB</t>
  </si>
  <si>
    <t>TOTAL EXPENSE</t>
  </si>
  <si>
    <t>PROFIT/LOSS</t>
  </si>
  <si>
    <t>Notes</t>
  </si>
  <si>
    <t>3340-100 PRIVATE DONATIONS</t>
  </si>
  <si>
    <t>3340-500 PROJECT INCOME</t>
  </si>
  <si>
    <t>3340-501 CMM PROJECT INCOME</t>
  </si>
  <si>
    <t>3340-502 HDM PROJECT INCOME</t>
  </si>
  <si>
    <t>3340-504 PDS PROJECT INCOME</t>
  </si>
  <si>
    <t>3340-505 ALM PROJECT INCOME</t>
  </si>
  <si>
    <t>3340-506 SMM PROJECT INCOME</t>
  </si>
  <si>
    <t>3340-600 MINERAL LEASE/DIST FUNDS</t>
  </si>
  <si>
    <t>3341-100 HUMAN SERVICES - PDS</t>
  </si>
  <si>
    <t>3341-130 HUMAN SERVICES - AAD</t>
  </si>
  <si>
    <t>3341-140 HUMAN SERVICES - CMM</t>
  </si>
  <si>
    <t>3341-160 HUMAN SERVICES - CIC</t>
  </si>
  <si>
    <t>3341-170 HUMAN SERVICES - ALM</t>
  </si>
  <si>
    <t>3341-180 HUMAN SERVICES - HDM</t>
  </si>
  <si>
    <t>3341-190 HUMAN SERVICES - HIC</t>
  </si>
  <si>
    <t>3341-200 HUMAN SERVICES - PHP</t>
  </si>
  <si>
    <t>3341-240 HUMAN SERVICES - AMW/STATE</t>
  </si>
  <si>
    <t>3341-260 HUMAN SERVICES - RST</t>
  </si>
  <si>
    <t xml:space="preserve">  TOTAL </t>
  </si>
  <si>
    <t>OPERATING EXPENSES</t>
  </si>
  <si>
    <t>4960-110 SALARIES</t>
  </si>
  <si>
    <t>4960-111 SALARY DISTRICT EMPLOYEE</t>
  </si>
  <si>
    <t>4960-113 ACCOUNTING SERVICES</t>
  </si>
  <si>
    <t>4960-125 PAYROLL TAXES</t>
  </si>
  <si>
    <t>4960-130 HEALTH INSURANCE</t>
  </si>
  <si>
    <t>4960-131 HEALTH SAVINGS ACCOUNT</t>
  </si>
  <si>
    <t>4960-132 ACCRUED VACATION EXP</t>
  </si>
  <si>
    <t>4960-133 OTHER WAGES</t>
  </si>
  <si>
    <t>4960-135 WORKERS COMP</t>
  </si>
  <si>
    <t>4960-136 PROPERTY INS</t>
  </si>
  <si>
    <t>4960-137 AUTO INSUR</t>
  </si>
  <si>
    <t>4960-139 GENERAL LIABILITY</t>
  </si>
  <si>
    <t>4960-140 RETIREMENT</t>
  </si>
  <si>
    <t>4960-210 SUBS &amp; DUES</t>
  </si>
  <si>
    <t>4960-212 SERVICE CHARGES</t>
  </si>
  <si>
    <t>4960-230 TRAVEL &amp; SEMINAR</t>
  </si>
  <si>
    <t>4960-232 RECREATION</t>
  </si>
  <si>
    <t>4960-240 OFFICE SUPPLIES</t>
  </si>
  <si>
    <t>4960-250 JANITORIAL SUPPLIES</t>
  </si>
  <si>
    <t>4960-260 NON CAPITAL EQUIPMENT</t>
  </si>
  <si>
    <t>4960-270 R&amp;M BUILDING &amp; EQUIP</t>
  </si>
  <si>
    <t xml:space="preserve">4960-275 R&amp;M TRANS EQUIP </t>
  </si>
  <si>
    <t>4960-280 UTILITIES</t>
  </si>
  <si>
    <t>4960-281 MEDICAID WAIVER EXPENSE</t>
  </si>
  <si>
    <t>4960-282 UT DEPT OF HEALTH EXPENSE</t>
  </si>
  <si>
    <t>4960-290 TELEPHONE</t>
  </si>
  <si>
    <t>4960-310 LEGAL</t>
  </si>
  <si>
    <t>4960-318 RESPITE 1-E</t>
  </si>
  <si>
    <t>4960-330 III B TRAINING</t>
  </si>
  <si>
    <t>4960-340 NUTRITION SUPPLIES</t>
  </si>
  <si>
    <t>4960-342 NUTRITION SUPPLIES-HOME</t>
  </si>
  <si>
    <t>4960-350 DIETARY CONSULTANT</t>
  </si>
  <si>
    <t>4960-360 CMM FOOD SUPPLIES</t>
  </si>
  <si>
    <t>4960-362 FOOD SUPPLIES-HOME</t>
  </si>
  <si>
    <t>4960-364 SUPPLEMENTAL MEAL EXPENSE</t>
  </si>
  <si>
    <t>4960-370 ALTERNATIVES</t>
  </si>
  <si>
    <t>4960-430 HIP CONSULTING</t>
  </si>
  <si>
    <t>4960-490 GASOLINE &amp; AUTO REPAIR</t>
  </si>
  <si>
    <t>4960-500 BANK CHARGES</t>
  </si>
  <si>
    <t>4960-740 SMALL EQUIP PURCHASES</t>
  </si>
  <si>
    <t>4966-110 WAGES - STATE</t>
  </si>
  <si>
    <t>4966-210 EMPLOYEE BENEFITS - STATE</t>
  </si>
  <si>
    <t>4966-230 TRAVEL/TRANS. - STATE</t>
  </si>
  <si>
    <t>4966-240 OFFICE SUPPLIES - STATE</t>
  </si>
  <si>
    <t>4966-280 UTILITIES - STATE</t>
  </si>
  <si>
    <t>4966-290 TELEPHONE - STATE</t>
  </si>
  <si>
    <t>4966-680 AGING WAIVER - STATE</t>
  </si>
  <si>
    <t>4967-110 WAGES - AGING WAV</t>
  </si>
  <si>
    <t>4967-210 EMPLOYEE BENEFITS</t>
  </si>
  <si>
    <t>4967-220 AGING WAIVER HOSPICE</t>
  </si>
  <si>
    <t>4967-230 TRAVEL - DEPT HLTH</t>
  </si>
  <si>
    <t>4967-240 OFFICE SUPPLIES - DEPT HLTH</t>
  </si>
  <si>
    <t>4967-280 UTILITIES - DEPT HLTH</t>
  </si>
  <si>
    <t>4967-290 TELEPHONE - DEPT HLTH</t>
  </si>
  <si>
    <t>4967-640 ENV. ADAPTION</t>
  </si>
  <si>
    <t>4968-110 WAGES - NEW CHOICE</t>
  </si>
  <si>
    <t>4968-210 EMPLOYEE BENEFITS</t>
  </si>
  <si>
    <t>4968-230 TRAVEL - DEPT HLTH</t>
  </si>
  <si>
    <t>4968-640 ENVIRONMENTAL ADAPTATIONS</t>
  </si>
  <si>
    <t xml:space="preserve"> </t>
  </si>
  <si>
    <t>TOTAL OPERATING EXPENSES</t>
  </si>
  <si>
    <t>TOTAL OPERATING REVENUES</t>
  </si>
  <si>
    <t>NET OPERATING INCOME</t>
  </si>
  <si>
    <t>SUMMARY</t>
  </si>
  <si>
    <t>INCOME</t>
  </si>
  <si>
    <t>COUNCIL ON AGING GRANTS &amp; INCOME</t>
  </si>
  <si>
    <t>MINERAL LEASE INCOME</t>
  </si>
  <si>
    <t>ADMINISTRATIVE OFFICE</t>
  </si>
  <si>
    <t>PROPERTY</t>
  </si>
  <si>
    <t>PLANT OPERATIONS/EQUIPMENT</t>
  </si>
  <si>
    <t>DIETARY DEPT</t>
  </si>
  <si>
    <t>LAUNDRY DEPT</t>
  </si>
  <si>
    <t>HOUSEKEEPING</t>
  </si>
  <si>
    <t>NURSING SERVICES SALARIES/BENEFITS</t>
  </si>
  <si>
    <t>ANCILLARY SERVICES</t>
  </si>
  <si>
    <t>RECREATION DEPT</t>
  </si>
  <si>
    <t>SOC. SERVICES DEPT</t>
  </si>
  <si>
    <t>MEDICAL RECORDS</t>
  </si>
  <si>
    <t>PROFIT (LOSS)</t>
  </si>
  <si>
    <t>DEPRECIATION EXPENSE</t>
  </si>
  <si>
    <t>BUDGET  BALANCE</t>
  </si>
  <si>
    <t>BENE</t>
  </si>
  <si>
    <t>ALLOC</t>
  </si>
  <si>
    <t>2018 Budget</t>
  </si>
  <si>
    <t>5000-101 SUB FOR SENORS EXPENSE</t>
  </si>
  <si>
    <t>10/31/18 YTD Actual</t>
  </si>
  <si>
    <t>Projected 2018 Actual</t>
  </si>
  <si>
    <t>NURSING ADMIN MISC EXPENSE</t>
  </si>
  <si>
    <t>Per depreciation calculation</t>
  </si>
  <si>
    <t>4960-127 SUTA EXPENSE</t>
  </si>
  <si>
    <t>Budget</t>
  </si>
  <si>
    <t>BANK CHARGES</t>
  </si>
  <si>
    <t>4960-138 VEHICLE/EQUIP DEPRECIATION</t>
  </si>
  <si>
    <t>3341-270 HUMAN SERVICES - SMP</t>
  </si>
  <si>
    <t>3640-615 ARPA - PDS</t>
  </si>
  <si>
    <t>3640-616 ARPA - CMM</t>
  </si>
  <si>
    <t>3640-617 ARPA - HDM</t>
  </si>
  <si>
    <t>3640-619 ARPA - RST</t>
  </si>
  <si>
    <t>3341-235 HUMAN SERVICES - ALZ</t>
  </si>
  <si>
    <t>3640-530 SUB FOR SENIORS REVENUE</t>
  </si>
  <si>
    <t>4960-235 HUMAN SERVICES - ALZ</t>
  </si>
  <si>
    <t>Resident Advocate</t>
  </si>
  <si>
    <t>3341-150 HUMAN SERVICES - CIH</t>
  </si>
  <si>
    <t>3341-500 UBAG - TRANS/MEALS DE</t>
  </si>
  <si>
    <t>2024 Approved</t>
  </si>
  <si>
    <t>2024 Approved Budget</t>
  </si>
  <si>
    <t>COUNTRY STORE</t>
  </si>
  <si>
    <t xml:space="preserve">SALARIES &amp; WAGES - PT  </t>
  </si>
  <si>
    <t>2025 Approved</t>
  </si>
  <si>
    <t>2025 Approved Budget</t>
  </si>
  <si>
    <t>2026 Preliminary Budget</t>
  </si>
  <si>
    <t>H51 through H68</t>
  </si>
  <si>
    <t>Up to 1% Match</t>
  </si>
  <si>
    <t>Includes Relias Employee Training &amp; Compliance Store</t>
  </si>
  <si>
    <t>Captial Projects - Replace Ovens &amp; Steam Kettle</t>
  </si>
  <si>
    <t>RN MDS Coordinator - Less overtime</t>
  </si>
  <si>
    <t>More overtime</t>
  </si>
  <si>
    <t>Less overtime</t>
  </si>
  <si>
    <t>Constract CSW &amp; QDRP</t>
  </si>
  <si>
    <t>2026 Preliminary</t>
  </si>
  <si>
    <t>This is being coded to oxygen equipment rental H220</t>
  </si>
  <si>
    <t>2025 Data</t>
  </si>
  <si>
    <t>2025 Data Through August</t>
  </si>
  <si>
    <t>Through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</si>
</sst>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&quot;$&quot;#,##0.00"/>
    <numFmt numFmtId="167" formatCode="##,##0_);\(#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3" applyFont="1"/>
    <xf numFmtId="0" fontId="3" fillId="0" borderId="2" xfId="3" applyFont="1" applyBorder="1"/>
    <xf numFmtId="43" fontId="3" fillId="0" borderId="0" xfId="3" applyNumberFormat="1" applyFont="1"/>
    <xf numFmtId="43" fontId="5" fillId="0" borderId="0" xfId="1" applyFont="1"/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4" fillId="0" borderId="9" xfId="0" applyNumberFormat="1" applyFont="1" applyBorder="1" applyAlignment="1" applyProtection="1">
      <alignment horizontal="center" wrapText="1"/>
      <protection hidden="1"/>
    </xf>
    <xf numFmtId="14" fontId="4" fillId="0" borderId="4" xfId="0" applyNumberFormat="1" applyFont="1" applyBorder="1" applyAlignment="1" applyProtection="1">
      <alignment horizontal="center" wrapText="1"/>
      <protection hidden="1"/>
    </xf>
    <xf numFmtId="0" fontId="4" fillId="2" borderId="5" xfId="0" applyFont="1" applyFill="1" applyBorder="1"/>
    <xf numFmtId="43" fontId="4" fillId="2" borderId="5" xfId="1" applyFont="1" applyFill="1" applyBorder="1"/>
    <xf numFmtId="41" fontId="6" fillId="0" borderId="2" xfId="0" applyNumberFormat="1" applyFont="1" applyBorder="1"/>
    <xf numFmtId="41" fontId="6" fillId="0" borderId="4" xfId="0" applyNumberFormat="1" applyFont="1" applyBorder="1"/>
    <xf numFmtId="0" fontId="6" fillId="2" borderId="5" xfId="0" applyFont="1" applyFill="1" applyBorder="1"/>
    <xf numFmtId="43" fontId="6" fillId="2" borderId="5" xfId="1" applyFont="1" applyFill="1" applyBorder="1"/>
    <xf numFmtId="165" fontId="6" fillId="0" borderId="2" xfId="0" applyNumberFormat="1" applyFont="1" applyBorder="1"/>
    <xf numFmtId="165" fontId="6" fillId="0" borderId="4" xfId="0" applyNumberFormat="1" applyFont="1" applyBorder="1"/>
    <xf numFmtId="0" fontId="4" fillId="3" borderId="5" xfId="0" applyFont="1" applyFill="1" applyBorder="1"/>
    <xf numFmtId="43" fontId="4" fillId="3" borderId="5" xfId="1" applyFont="1" applyFill="1" applyBorder="1"/>
    <xf numFmtId="9" fontId="6" fillId="0" borderId="2" xfId="2" applyFont="1" applyBorder="1"/>
    <xf numFmtId="9" fontId="6" fillId="0" borderId="4" xfId="2" applyFont="1" applyBorder="1"/>
    <xf numFmtId="43" fontId="6" fillId="0" borderId="2" xfId="0" applyNumberFormat="1" applyFont="1" applyBorder="1"/>
    <xf numFmtId="43" fontId="6" fillId="0" borderId="4" xfId="0" applyNumberFormat="1" applyFont="1" applyBorder="1"/>
    <xf numFmtId="0" fontId="6" fillId="0" borderId="5" xfId="0" applyFont="1" applyBorder="1"/>
    <xf numFmtId="43" fontId="6" fillId="0" borderId="5" xfId="1" applyFont="1" applyBorder="1"/>
    <xf numFmtId="43" fontId="4" fillId="2" borderId="5" xfId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43" fontId="6" fillId="0" borderId="2" xfId="0" applyNumberFormat="1" applyFont="1" applyBorder="1" applyAlignment="1">
      <alignment horizontal="center"/>
    </xf>
    <xf numFmtId="43" fontId="6" fillId="0" borderId="4" xfId="0" applyNumberFormat="1" applyFont="1" applyBorder="1" applyAlignment="1">
      <alignment horizontal="center"/>
    </xf>
    <xf numFmtId="43" fontId="6" fillId="2" borderId="5" xfId="1" applyFont="1" applyFill="1" applyBorder="1" applyAlignment="1">
      <alignment horizontal="center"/>
    </xf>
    <xf numFmtId="43" fontId="6" fillId="0" borderId="2" xfId="1" applyFont="1" applyBorder="1"/>
    <xf numFmtId="43" fontId="6" fillId="0" borderId="4" xfId="1" applyFont="1" applyBorder="1"/>
    <xf numFmtId="0" fontId="4" fillId="3" borderId="6" xfId="0" applyFont="1" applyFill="1" applyBorder="1"/>
    <xf numFmtId="43" fontId="4" fillId="3" borderId="6" xfId="1" applyFont="1" applyFill="1" applyBorder="1"/>
    <xf numFmtId="43" fontId="6" fillId="0" borderId="10" xfId="0" applyNumberFormat="1" applyFont="1" applyBorder="1"/>
    <xf numFmtId="9" fontId="6" fillId="2" borderId="5" xfId="2" applyFont="1" applyFill="1" applyBorder="1"/>
    <xf numFmtId="43" fontId="6" fillId="4" borderId="5" xfId="1" applyFont="1" applyFill="1" applyBorder="1"/>
    <xf numFmtId="43" fontId="4" fillId="2" borderId="11" xfId="1" applyFont="1" applyFill="1" applyBorder="1" applyAlignment="1">
      <alignment horizontal="center" wrapText="1"/>
    </xf>
    <xf numFmtId="43" fontId="4" fillId="2" borderId="12" xfId="1" applyFont="1" applyFill="1" applyBorder="1"/>
    <xf numFmtId="43" fontId="6" fillId="2" borderId="12" xfId="1" applyFont="1" applyFill="1" applyBorder="1"/>
    <xf numFmtId="43" fontId="4" fillId="3" borderId="12" xfId="1" applyFont="1" applyFill="1" applyBorder="1"/>
    <xf numFmtId="9" fontId="6" fillId="2" borderId="12" xfId="2" applyFont="1" applyFill="1" applyBorder="1"/>
    <xf numFmtId="43" fontId="6" fillId="0" borderId="5" xfId="1" applyFont="1" applyFill="1" applyBorder="1"/>
    <xf numFmtId="0" fontId="4" fillId="4" borderId="5" xfId="0" applyFont="1" applyFill="1" applyBorder="1"/>
    <xf numFmtId="43" fontId="4" fillId="4" borderId="5" xfId="1" applyFont="1" applyFill="1" applyBorder="1"/>
    <xf numFmtId="0" fontId="6" fillId="4" borderId="5" xfId="0" applyFont="1" applyFill="1" applyBorder="1"/>
    <xf numFmtId="43" fontId="4" fillId="0" borderId="5" xfId="1" applyFont="1" applyFill="1" applyBorder="1"/>
    <xf numFmtId="43" fontId="6" fillId="2" borderId="2" xfId="1" applyFont="1" applyFill="1" applyBorder="1"/>
    <xf numFmtId="43" fontId="4" fillId="3" borderId="13" xfId="1" applyFont="1" applyFill="1" applyBorder="1"/>
    <xf numFmtId="0" fontId="4" fillId="0" borderId="5" xfId="0" applyFont="1" applyBorder="1"/>
    <xf numFmtId="43" fontId="6" fillId="0" borderId="8" xfId="0" applyNumberFormat="1" applyFont="1" applyBorder="1"/>
    <xf numFmtId="43" fontId="4" fillId="2" borderId="2" xfId="1" applyFont="1" applyFill="1" applyBorder="1"/>
    <xf numFmtId="43" fontId="6" fillId="4" borderId="4" xfId="0" applyNumberFormat="1" applyFont="1" applyFill="1" applyBorder="1"/>
    <xf numFmtId="43" fontId="6" fillId="4" borderId="8" xfId="0" applyNumberFormat="1" applyFont="1" applyFill="1" applyBorder="1"/>
    <xf numFmtId="43" fontId="6" fillId="4" borderId="2" xfId="1" applyFont="1" applyFill="1" applyBorder="1"/>
    <xf numFmtId="43" fontId="6" fillId="0" borderId="2" xfId="1" applyFont="1" applyFill="1" applyBorder="1"/>
    <xf numFmtId="43" fontId="6" fillId="0" borderId="12" xfId="1" applyFont="1" applyFill="1" applyBorder="1"/>
    <xf numFmtId="43" fontId="6" fillId="4" borderId="12" xfId="1" applyFont="1" applyFill="1" applyBorder="1"/>
    <xf numFmtId="43" fontId="4" fillId="0" borderId="12" xfId="1" applyFont="1" applyFill="1" applyBorder="1"/>
    <xf numFmtId="43" fontId="6" fillId="0" borderId="12" xfId="1" applyFont="1" applyBorder="1"/>
    <xf numFmtId="43" fontId="6" fillId="2" borderId="15" xfId="1" applyFont="1" applyFill="1" applyBorder="1"/>
    <xf numFmtId="0" fontId="6" fillId="5" borderId="5" xfId="0" applyFont="1" applyFill="1" applyBorder="1"/>
    <xf numFmtId="43" fontId="6" fillId="5" borderId="5" xfId="1" applyFont="1" applyFill="1" applyBorder="1"/>
    <xf numFmtId="43" fontId="6" fillId="5" borderId="4" xfId="0" applyNumberFormat="1" applyFont="1" applyFill="1" applyBorder="1"/>
    <xf numFmtId="43" fontId="6" fillId="5" borderId="12" xfId="1" applyFont="1" applyFill="1" applyBorder="1"/>
    <xf numFmtId="43" fontId="6" fillId="5" borderId="8" xfId="0" applyNumberFormat="1" applyFont="1" applyFill="1" applyBorder="1"/>
    <xf numFmtId="43" fontId="4" fillId="3" borderId="5" xfId="1" applyFont="1" applyFill="1" applyBorder="1" applyAlignment="1">
      <alignment horizontal="left"/>
    </xf>
    <xf numFmtId="43" fontId="4" fillId="4" borderId="12" xfId="1" applyFont="1" applyFill="1" applyBorder="1"/>
    <xf numFmtId="43" fontId="4" fillId="4" borderId="11" xfId="1" applyFont="1" applyFill="1" applyBorder="1" applyAlignment="1">
      <alignment horizontal="center" wrapText="1"/>
    </xf>
    <xf numFmtId="9" fontId="6" fillId="4" borderId="12" xfId="2" applyFont="1" applyFill="1" applyBorder="1"/>
    <xf numFmtId="43" fontId="4" fillId="4" borderId="2" xfId="1" applyFont="1" applyFill="1" applyBorder="1"/>
    <xf numFmtId="43" fontId="6" fillId="4" borderId="15" xfId="1" applyFont="1" applyFill="1" applyBorder="1"/>
    <xf numFmtId="43" fontId="4" fillId="4" borderId="13" xfId="1" applyFont="1" applyFill="1" applyBorder="1"/>
    <xf numFmtId="43" fontId="4" fillId="4" borderId="5" xfId="1" applyFont="1" applyFill="1" applyBorder="1" applyAlignment="1">
      <alignment horizontal="center"/>
    </xf>
    <xf numFmtId="43" fontId="6" fillId="4" borderId="13" xfId="1" applyFont="1" applyFill="1" applyBorder="1"/>
    <xf numFmtId="43" fontId="6" fillId="4" borderId="5" xfId="1" applyFont="1" applyFill="1" applyBorder="1" applyAlignment="1">
      <alignment horizontal="center"/>
    </xf>
    <xf numFmtId="43" fontId="4" fillId="4" borderId="6" xfId="1" applyFont="1" applyFill="1" applyBorder="1"/>
    <xf numFmtId="43" fontId="5" fillId="4" borderId="0" xfId="1" applyFont="1" applyFill="1"/>
    <xf numFmtId="43" fontId="4" fillId="6" borderId="12" xfId="1" applyFont="1" applyFill="1" applyBorder="1"/>
    <xf numFmtId="43" fontId="6" fillId="6" borderId="12" xfId="1" applyFont="1" applyFill="1" applyBorder="1"/>
    <xf numFmtId="9" fontId="6" fillId="6" borderId="12" xfId="2" applyFont="1" applyFill="1" applyBorder="1"/>
    <xf numFmtId="43" fontId="6" fillId="6" borderId="5" xfId="1" applyFont="1" applyFill="1" applyBorder="1"/>
    <xf numFmtId="43" fontId="4" fillId="6" borderId="5" xfId="1" applyFont="1" applyFill="1" applyBorder="1"/>
    <xf numFmtId="43" fontId="6" fillId="6" borderId="2" xfId="1" applyFont="1" applyFill="1" applyBorder="1"/>
    <xf numFmtId="43" fontId="4" fillId="6" borderId="2" xfId="1" applyFont="1" applyFill="1" applyBorder="1"/>
    <xf numFmtId="43" fontId="6" fillId="6" borderId="15" xfId="1" applyFont="1" applyFill="1" applyBorder="1"/>
    <xf numFmtId="43" fontId="4" fillId="6" borderId="13" xfId="1" applyFont="1" applyFill="1" applyBorder="1"/>
    <xf numFmtId="43" fontId="4" fillId="6" borderId="5" xfId="1" applyFont="1" applyFill="1" applyBorder="1" applyAlignment="1">
      <alignment horizontal="center"/>
    </xf>
    <xf numFmtId="43" fontId="6" fillId="6" borderId="13" xfId="1" applyFont="1" applyFill="1" applyBorder="1"/>
    <xf numFmtId="43" fontId="6" fillId="6" borderId="5" xfId="1" applyFont="1" applyFill="1" applyBorder="1" applyAlignment="1">
      <alignment horizontal="center"/>
    </xf>
    <xf numFmtId="43" fontId="4" fillId="6" borderId="6" xfId="1" applyFont="1" applyFill="1" applyBorder="1"/>
    <xf numFmtId="43" fontId="5" fillId="6" borderId="0" xfId="1" applyFont="1" applyFill="1"/>
    <xf numFmtId="43" fontId="4" fillId="6" borderId="11" xfId="1" applyFont="1" applyFill="1" applyBorder="1" applyAlignment="1">
      <alignment horizontal="center" vertical="top" wrapText="1"/>
    </xf>
    <xf numFmtId="0" fontId="4" fillId="0" borderId="2" xfId="3" applyFont="1" applyBorder="1" applyAlignment="1">
      <alignment horizontal="center"/>
    </xf>
    <xf numFmtId="0" fontId="4" fillId="0" borderId="2" xfId="3" applyFont="1" applyBorder="1" applyAlignment="1">
      <alignment horizontal="center" wrapText="1"/>
    </xf>
    <xf numFmtId="0" fontId="4" fillId="6" borderId="2" xfId="3" applyFont="1" applyFill="1" applyBorder="1" applyAlignment="1">
      <alignment horizontal="center"/>
    </xf>
    <xf numFmtId="0" fontId="4" fillId="6" borderId="2" xfId="3" applyFont="1" applyFill="1" applyBorder="1" applyAlignment="1">
      <alignment horizontal="center" wrapText="1"/>
    </xf>
    <xf numFmtId="0" fontId="4" fillId="4" borderId="2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center" wrapText="1"/>
    </xf>
    <xf numFmtId="0" fontId="6" fillId="0" borderId="18" xfId="3" applyFont="1" applyBorder="1"/>
    <xf numFmtId="0" fontId="4" fillId="0" borderId="16" xfId="0" applyFont="1" applyBorder="1" applyAlignment="1">
      <alignment horizontal="center"/>
    </xf>
    <xf numFmtId="0" fontId="6" fillId="0" borderId="0" xfId="3" applyFont="1"/>
    <xf numFmtId="0" fontId="6" fillId="0" borderId="19" xfId="3" applyFont="1" applyBorder="1" applyAlignment="1">
      <alignment wrapText="1"/>
    </xf>
    <xf numFmtId="0" fontId="4" fillId="0" borderId="17" xfId="0" applyFont="1" applyBorder="1" applyAlignment="1">
      <alignment horizontal="center" vertical="top" wrapText="1"/>
    </xf>
    <xf numFmtId="0" fontId="6" fillId="0" borderId="0" xfId="3" applyFont="1" applyAlignment="1">
      <alignment wrapText="1"/>
    </xf>
    <xf numFmtId="164" fontId="4" fillId="0" borderId="14" xfId="3" applyNumberFormat="1" applyFont="1" applyBorder="1" applyAlignment="1" applyProtection="1">
      <alignment horizontal="left"/>
      <protection hidden="1"/>
    </xf>
    <xf numFmtId="0" fontId="6" fillId="0" borderId="17" xfId="3" applyFont="1" applyBorder="1"/>
    <xf numFmtId="0" fontId="6" fillId="6" borderId="17" xfId="3" applyFont="1" applyFill="1" applyBorder="1"/>
    <xf numFmtId="0" fontId="6" fillId="4" borderId="17" xfId="3" applyFont="1" applyFill="1" applyBorder="1"/>
    <xf numFmtId="0" fontId="6" fillId="0" borderId="17" xfId="3" applyFont="1" applyBorder="1" applyAlignment="1">
      <alignment horizontal="left"/>
    </xf>
    <xf numFmtId="164" fontId="6" fillId="0" borderId="5" xfId="3" applyNumberFormat="1" applyFont="1" applyBorder="1" applyAlignment="1" applyProtection="1">
      <alignment horizontal="left"/>
      <protection hidden="1"/>
    </xf>
    <xf numFmtId="0" fontId="6" fillId="0" borderId="2" xfId="3" applyFont="1" applyBorder="1"/>
    <xf numFmtId="43" fontId="6" fillId="6" borderId="2" xfId="3" applyNumberFormat="1" applyFont="1" applyFill="1" applyBorder="1"/>
    <xf numFmtId="43" fontId="6" fillId="4" borderId="2" xfId="3" applyNumberFormat="1" applyFont="1" applyFill="1" applyBorder="1"/>
    <xf numFmtId="0" fontId="6" fillId="0" borderId="2" xfId="3" applyFont="1" applyBorder="1" applyAlignment="1">
      <alignment horizontal="left"/>
    </xf>
    <xf numFmtId="0" fontId="6" fillId="6" borderId="2" xfId="3" applyFont="1" applyFill="1" applyBorder="1"/>
    <xf numFmtId="0" fontId="6" fillId="4" borderId="2" xfId="3" applyFont="1" applyFill="1" applyBorder="1"/>
    <xf numFmtId="43" fontId="6" fillId="0" borderId="2" xfId="3" applyNumberFormat="1" applyFont="1" applyBorder="1"/>
    <xf numFmtId="164" fontId="6" fillId="4" borderId="5" xfId="3" applyNumberFormat="1" applyFont="1" applyFill="1" applyBorder="1" applyAlignment="1" applyProtection="1">
      <alignment horizontal="left"/>
      <protection hidden="1"/>
    </xf>
    <xf numFmtId="8" fontId="6" fillId="0" borderId="2" xfId="3" applyNumberFormat="1" applyFont="1" applyBorder="1" applyAlignment="1">
      <alignment horizontal="left"/>
    </xf>
    <xf numFmtId="166" fontId="6" fillId="0" borderId="2" xfId="7" applyNumberFormat="1" applyFont="1" applyBorder="1" applyAlignment="1">
      <alignment horizontal="left"/>
    </xf>
    <xf numFmtId="166" fontId="6" fillId="0" borderId="2" xfId="3" applyNumberFormat="1" applyFont="1" applyBorder="1" applyAlignment="1">
      <alignment horizontal="left"/>
    </xf>
    <xf numFmtId="164" fontId="6" fillId="3" borderId="5" xfId="3" applyNumberFormat="1" applyFont="1" applyFill="1" applyBorder="1" applyAlignment="1" applyProtection="1">
      <alignment horizontal="left"/>
      <protection hidden="1"/>
    </xf>
    <xf numFmtId="41" fontId="6" fillId="3" borderId="4" xfId="0" applyNumberFormat="1" applyFont="1" applyFill="1" applyBorder="1"/>
    <xf numFmtId="43" fontId="6" fillId="3" borderId="2" xfId="3" applyNumberFormat="1" applyFont="1" applyFill="1" applyBorder="1"/>
    <xf numFmtId="164" fontId="6" fillId="0" borderId="5" xfId="3" applyNumberFormat="1" applyFont="1" applyBorder="1" applyProtection="1">
      <protection hidden="1"/>
    </xf>
    <xf numFmtId="164" fontId="4" fillId="0" borderId="5" xfId="3" applyNumberFormat="1" applyFont="1" applyBorder="1" applyAlignment="1" applyProtection="1">
      <alignment horizontal="left"/>
      <protection hidden="1"/>
    </xf>
    <xf numFmtId="164" fontId="6" fillId="5" borderId="5" xfId="3" applyNumberFormat="1" applyFont="1" applyFill="1" applyBorder="1" applyAlignment="1" applyProtection="1">
      <alignment horizontal="left"/>
      <protection hidden="1"/>
    </xf>
    <xf numFmtId="43" fontId="6" fillId="5" borderId="2" xfId="3" applyNumberFormat="1" applyFont="1" applyFill="1" applyBorder="1"/>
    <xf numFmtId="41" fontId="6" fillId="3" borderId="2" xfId="3" applyNumberFormat="1" applyFont="1" applyFill="1" applyBorder="1"/>
    <xf numFmtId="41" fontId="6" fillId="6" borderId="2" xfId="3" applyNumberFormat="1" applyFont="1" applyFill="1" applyBorder="1"/>
    <xf numFmtId="41" fontId="6" fillId="4" borderId="2" xfId="3" applyNumberFormat="1" applyFont="1" applyFill="1" applyBorder="1"/>
    <xf numFmtId="41" fontId="7" fillId="3" borderId="2" xfId="3" applyNumberFormat="1" applyFont="1" applyFill="1" applyBorder="1"/>
    <xf numFmtId="41" fontId="7" fillId="6" borderId="2" xfId="3" applyNumberFormat="1" applyFont="1" applyFill="1" applyBorder="1"/>
    <xf numFmtId="41" fontId="7" fillId="4" borderId="2" xfId="3" applyNumberFormat="1" applyFont="1" applyFill="1" applyBorder="1"/>
    <xf numFmtId="164" fontId="4" fillId="3" borderId="5" xfId="3" applyNumberFormat="1" applyFont="1" applyFill="1" applyBorder="1" applyAlignment="1" applyProtection="1">
      <alignment horizontal="left"/>
      <protection hidden="1"/>
    </xf>
    <xf numFmtId="41" fontId="4" fillId="3" borderId="8" xfId="0" applyNumberFormat="1" applyFont="1" applyFill="1" applyBorder="1"/>
    <xf numFmtId="41" fontId="4" fillId="3" borderId="2" xfId="3" applyNumberFormat="1" applyFont="1" applyFill="1" applyBorder="1"/>
    <xf numFmtId="41" fontId="4" fillId="6" borderId="2" xfId="3" applyNumberFormat="1" applyFont="1" applyFill="1" applyBorder="1"/>
    <xf numFmtId="41" fontId="4" fillId="4" borderId="2" xfId="3" applyNumberFormat="1" applyFont="1" applyFill="1" applyBorder="1"/>
    <xf numFmtId="164" fontId="4" fillId="0" borderId="5" xfId="3" applyNumberFormat="1" applyFont="1" applyBorder="1" applyProtection="1">
      <protection hidden="1"/>
    </xf>
    <xf numFmtId="41" fontId="6" fillId="6" borderId="2" xfId="0" applyNumberFormat="1" applyFont="1" applyFill="1" applyBorder="1"/>
    <xf numFmtId="41" fontId="6" fillId="4" borderId="2" xfId="0" applyNumberFormat="1" applyFont="1" applyFill="1" applyBorder="1"/>
    <xf numFmtId="41" fontId="6" fillId="0" borderId="2" xfId="3" applyNumberFormat="1" applyFont="1" applyBorder="1"/>
    <xf numFmtId="164" fontId="6" fillId="3" borderId="5" xfId="3" applyNumberFormat="1" applyFont="1" applyFill="1" applyBorder="1" applyProtection="1">
      <protection hidden="1"/>
    </xf>
    <xf numFmtId="41" fontId="6" fillId="3" borderId="8" xfId="0" applyNumberFormat="1" applyFont="1" applyFill="1" applyBorder="1"/>
    <xf numFmtId="41" fontId="6" fillId="3" borderId="2" xfId="0" applyNumberFormat="1" applyFont="1" applyFill="1" applyBorder="1"/>
    <xf numFmtId="43" fontId="6" fillId="6" borderId="2" xfId="0" applyNumberFormat="1" applyFont="1" applyFill="1" applyBorder="1"/>
    <xf numFmtId="43" fontId="6" fillId="4" borderId="2" xfId="0" applyNumberFormat="1" applyFont="1" applyFill="1" applyBorder="1"/>
    <xf numFmtId="43" fontId="6" fillId="3" borderId="2" xfId="0" applyNumberFormat="1" applyFont="1" applyFill="1" applyBorder="1"/>
    <xf numFmtId="43" fontId="6" fillId="4" borderId="5" xfId="3" applyNumberFormat="1" applyFont="1" applyFill="1" applyBorder="1" applyProtection="1">
      <protection hidden="1"/>
    </xf>
    <xf numFmtId="43" fontId="6" fillId="4" borderId="6" xfId="3" applyNumberFormat="1" applyFont="1" applyFill="1" applyBorder="1" applyProtection="1">
      <protection hidden="1"/>
    </xf>
    <xf numFmtId="43" fontId="6" fillId="4" borderId="7" xfId="0" applyNumberFormat="1" applyFont="1" applyFill="1" applyBorder="1"/>
    <xf numFmtId="43" fontId="6" fillId="6" borderId="7" xfId="0" applyNumberFormat="1" applyFont="1" applyFill="1" applyBorder="1"/>
    <xf numFmtId="0" fontId="6" fillId="0" borderId="7" xfId="3" applyFont="1" applyBorder="1"/>
    <xf numFmtId="43" fontId="6" fillId="0" borderId="0" xfId="0" applyNumberFormat="1" applyFont="1"/>
    <xf numFmtId="0" fontId="6" fillId="6" borderId="0" xfId="3" applyFont="1" applyFill="1"/>
    <xf numFmtId="0" fontId="6" fillId="4" borderId="0" xfId="3" applyFont="1" applyFill="1"/>
    <xf numFmtId="43" fontId="5" fillId="0" borderId="0" xfId="1" applyFont="1" applyFill="1"/>
    <xf numFmtId="0" fontId="6" fillId="0" borderId="1" xfId="3" applyFont="1" applyBorder="1"/>
    <xf numFmtId="0" fontId="4" fillId="0" borderId="3" xfId="3" applyFont="1" applyBorder="1" applyAlignment="1">
      <alignment horizontal="center"/>
    </xf>
    <xf numFmtId="0" fontId="6" fillId="0" borderId="5" xfId="3" applyFont="1" applyBorder="1"/>
    <xf numFmtId="164" fontId="4" fillId="4" borderId="6" xfId="3" applyNumberFormat="1" applyFont="1" applyFill="1" applyBorder="1" applyAlignment="1" applyProtection="1">
      <alignment horizontal="left"/>
      <protection hidden="1"/>
    </xf>
    <xf numFmtId="43" fontId="6" fillId="4" borderId="7" xfId="3" applyNumberFormat="1" applyFont="1" applyFill="1" applyBorder="1"/>
    <xf numFmtId="0" fontId="4" fillId="6" borderId="3" xfId="3" applyFont="1" applyFill="1" applyBorder="1" applyAlignment="1">
      <alignment horizontal="center"/>
    </xf>
    <xf numFmtId="43" fontId="6" fillId="6" borderId="7" xfId="3" applyNumberFormat="1" applyFont="1" applyFill="1" applyBorder="1"/>
    <xf numFmtId="0" fontId="4" fillId="4" borderId="3" xfId="3" applyFont="1" applyFill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3" fillId="0" borderId="17" xfId="3" applyFont="1" applyBorder="1" applyAlignment="1">
      <alignment horizontal="center"/>
    </xf>
    <xf numFmtId="167" fontId="8" fillId="6" borderId="0" xfId="0" applyNumberFormat="1" applyFont="1" applyFill="1" applyAlignment="1">
      <alignment horizontal="right"/>
    </xf>
    <xf numFmtId="167" fontId="8" fillId="6" borderId="20" xfId="0" applyNumberFormat="1" applyFont="1" applyFill="1" applyBorder="1" applyAlignment="1">
      <alignment horizontal="right"/>
    </xf>
  </cellXfs>
  <cellStyles count="8">
    <cellStyle name="Comma" xfId="1" builtinId="3"/>
    <cellStyle name="Currency" xfId="7" builtinId="4"/>
    <cellStyle name="Currency 2" xfId="6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4" xr:uid="{00000000-0005-0000-0000-000005000000}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intah%20Health%20Care%20Special%20Svc%20District\2018\Budgeting\2018%20Budgeting%20Info%20-%20Care%20Ce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ing Scenarios"/>
      <sheetName val="Historical"/>
      <sheetName val="UCC PR Hours Calc"/>
      <sheetName val="Budget"/>
    </sheetNames>
    <sheetDataSet>
      <sheetData sheetId="0" refreshError="1"/>
      <sheetData sheetId="1" refreshError="1">
        <row r="5">
          <cell r="A5" t="str">
            <v>CENSUS</v>
          </cell>
        </row>
        <row r="6">
          <cell r="A6" t="str">
            <v># OF CALENDAR DAYS</v>
          </cell>
        </row>
        <row r="8">
          <cell r="A8" t="str">
            <v>COMMERCIAL INSURANCE</v>
          </cell>
        </row>
        <row r="9">
          <cell r="A9" t="str">
            <v>MEDICARE HMO</v>
          </cell>
        </row>
        <row r="10">
          <cell r="A10" t="str">
            <v>VA</v>
          </cell>
        </row>
        <row r="11">
          <cell r="A11" t="str">
            <v>PRIVATE</v>
          </cell>
        </row>
        <row r="12">
          <cell r="A12" t="str">
            <v>PRIVATE - ASSISTED LIVING</v>
          </cell>
          <cell r="B12">
            <v>0</v>
          </cell>
        </row>
        <row r="13">
          <cell r="A13" t="str">
            <v>HOSPICE - PRIVATE</v>
          </cell>
          <cell r="B13">
            <v>0</v>
          </cell>
        </row>
        <row r="14">
          <cell r="A14" t="str">
            <v>HOSPICE - MEDICAID</v>
          </cell>
          <cell r="B14">
            <v>0</v>
          </cell>
        </row>
        <row r="15">
          <cell r="A15" t="str">
            <v>MEDICAID</v>
          </cell>
        </row>
        <row r="16">
          <cell r="A16" t="str">
            <v>MEDICAID - PENDING</v>
          </cell>
        </row>
        <row r="17">
          <cell r="A17" t="str">
            <v>MEDICARE</v>
          </cell>
        </row>
        <row r="18">
          <cell r="A18" t="str">
            <v>TOTAL</v>
          </cell>
        </row>
        <row r="19">
          <cell r="A19" t="str">
            <v>OCCUPANCY</v>
          </cell>
        </row>
        <row r="20">
          <cell r="A20" t="str">
            <v>AVG PATIENT DAY</v>
          </cell>
        </row>
        <row r="21">
          <cell r="A21" t="str">
            <v>AVG SKILLED PATIENT DAY</v>
          </cell>
        </row>
        <row r="23">
          <cell r="A23" t="str">
            <v>INCOME:</v>
          </cell>
        </row>
        <row r="24">
          <cell r="A24" t="str">
            <v>PRIVATE ROOM CHARGES</v>
          </cell>
          <cell r="B24">
            <v>691329.61</v>
          </cell>
        </row>
        <row r="25">
          <cell r="A25" t="str">
            <v>MEDICAID ROOM CHARGES</v>
          </cell>
          <cell r="B25">
            <v>1993480.4600000002</v>
          </cell>
        </row>
        <row r="26">
          <cell r="A26" t="str">
            <v>MEDICARE ROOM CHARGES</v>
          </cell>
          <cell r="B26">
            <v>829682.3</v>
          </cell>
        </row>
        <row r="27">
          <cell r="A27" t="str">
            <v>COMMERCIAL INS. ROOM CHARGES</v>
          </cell>
          <cell r="B27">
            <v>29434.690000000002</v>
          </cell>
        </row>
        <row r="28">
          <cell r="A28" t="str">
            <v>MEDICARE HMO ROOM CHARGES</v>
          </cell>
          <cell r="B28">
            <v>2255.6800000000003</v>
          </cell>
        </row>
        <row r="31">
          <cell r="A31" t="str">
            <v>ANCILLARY SERVICES</v>
          </cell>
          <cell r="B31">
            <v>859645.38</v>
          </cell>
        </row>
        <row r="32">
          <cell r="A32" t="str">
            <v>CONTRACT ADJUSTMENTS</v>
          </cell>
          <cell r="B32">
            <v>-853039.69</v>
          </cell>
        </row>
        <row r="33">
          <cell r="A33" t="str">
            <v>MISC. INCOME</v>
          </cell>
          <cell r="B33">
            <v>996218.45</v>
          </cell>
        </row>
        <row r="34">
          <cell r="A34" t="str">
            <v>TOTAL INCOME</v>
          </cell>
          <cell r="B34">
            <v>4549006.88</v>
          </cell>
        </row>
        <row r="36">
          <cell r="A36" t="str">
            <v>EXPENSES:</v>
          </cell>
        </row>
        <row r="37">
          <cell r="A37" t="str">
            <v>ADMINISTRATIVE DEPT.</v>
          </cell>
          <cell r="B37">
            <v>1141325.6534943096</v>
          </cell>
        </row>
        <row r="38">
          <cell r="A38" t="str">
            <v>PROPERTY</v>
          </cell>
          <cell r="B38">
            <v>174212.3</v>
          </cell>
        </row>
        <row r="39">
          <cell r="A39" t="str">
            <v>PLANT OPERATIONS</v>
          </cell>
          <cell r="B39">
            <v>361215.81864572997</v>
          </cell>
        </row>
        <row r="40">
          <cell r="A40" t="str">
            <v>DIETARY DEPT</v>
          </cell>
          <cell r="B40">
            <v>433905.89522291231</v>
          </cell>
        </row>
        <row r="41">
          <cell r="A41" t="str">
            <v>LAUNDRY DEPT</v>
          </cell>
          <cell r="B41">
            <v>28142.670049400811</v>
          </cell>
        </row>
        <row r="42">
          <cell r="A42" t="str">
            <v>HOUSEKEEPING DEPT</v>
          </cell>
          <cell r="B42">
            <v>257053.57631717893</v>
          </cell>
        </row>
        <row r="43">
          <cell r="A43" t="str">
            <v>NURSING DEPT</v>
          </cell>
          <cell r="B43">
            <v>2657938.2973983753</v>
          </cell>
        </row>
        <row r="44">
          <cell r="A44" t="str">
            <v>ANCILLARY SERVICES</v>
          </cell>
          <cell r="B44">
            <v>415246.56958332454</v>
          </cell>
        </row>
        <row r="45">
          <cell r="A45" t="str">
            <v>RECREATION DEPT</v>
          </cell>
          <cell r="B45">
            <v>142537.58001425068</v>
          </cell>
        </row>
        <row r="46">
          <cell r="A46" t="str">
            <v>SOCIAL SERVICES DEPT</v>
          </cell>
          <cell r="B46">
            <v>54294.769274517865</v>
          </cell>
        </row>
        <row r="47">
          <cell r="A47" t="str">
            <v>TOTAL EXPENSE</v>
          </cell>
          <cell r="B47">
            <v>5665873.1299999999</v>
          </cell>
        </row>
        <row r="49">
          <cell r="A49" t="str">
            <v>OPERATIONS PROFIT/(LOSS)</v>
          </cell>
          <cell r="B49">
            <v>-1116866.25</v>
          </cell>
        </row>
        <row r="50">
          <cell r="A50" t="str">
            <v>NON OP. INCOME/EXPENSE</v>
          </cell>
          <cell r="B50">
            <v>0</v>
          </cell>
        </row>
        <row r="51">
          <cell r="A51" t="str">
            <v>PROFIT/(LOSS)</v>
          </cell>
          <cell r="B51">
            <v>-1116866.25</v>
          </cell>
        </row>
        <row r="52">
          <cell r="A52" t="str">
            <v>ADD BACK DEPRECIATION</v>
          </cell>
          <cell r="B52">
            <v>160458.21</v>
          </cell>
        </row>
        <row r="53">
          <cell r="A53" t="str">
            <v>NET PROFIT (LOSS)</v>
          </cell>
          <cell r="B53">
            <v>-956408.04</v>
          </cell>
        </row>
        <row r="218">
          <cell r="A218" t="str">
            <v>MISC REVENUE:</v>
          </cell>
        </row>
        <row r="221">
          <cell r="A221" t="str">
            <v>MEALS SOLD - GUESTS</v>
          </cell>
        </row>
        <row r="225">
          <cell r="A225" t="str">
            <v>VENDING INCOME</v>
          </cell>
        </row>
        <row r="229">
          <cell r="A229" t="str">
            <v>GARNISHMENT FEES</v>
          </cell>
        </row>
        <row r="230">
          <cell r="A230" t="str">
            <v>INTEREST INCOME</v>
          </cell>
        </row>
        <row r="232">
          <cell r="A232" t="str">
            <v>JURY DUTIE INCOME</v>
          </cell>
          <cell r="B232">
            <v>0</v>
          </cell>
        </row>
        <row r="233">
          <cell r="A233" t="str">
            <v>BAD DEBT RECOVERY</v>
          </cell>
          <cell r="B233">
            <v>0</v>
          </cell>
        </row>
        <row r="234">
          <cell r="A234" t="str">
            <v>REFUNDS AND REBATES</v>
          </cell>
        </row>
        <row r="235">
          <cell r="A235" t="str">
            <v>MINERAL LEASE REVENUE</v>
          </cell>
        </row>
        <row r="236">
          <cell r="A236" t="str">
            <v>COUNTY RENT CONTRIBUTION</v>
          </cell>
        </row>
        <row r="237">
          <cell r="A237" t="str">
            <v>COUNTY CASH CONTRIBUTION</v>
          </cell>
        </row>
        <row r="238">
          <cell r="A238" t="str">
            <v>COUNTY EQUIP TRANSFERS</v>
          </cell>
        </row>
        <row r="239">
          <cell r="A239" t="str">
            <v>OTHER INCOME</v>
          </cell>
        </row>
        <row r="240">
          <cell r="A240" t="str">
            <v>EMERGENCY GRANT</v>
          </cell>
        </row>
        <row r="241">
          <cell r="A241" t="str">
            <v>QUALITY INCENTIVE</v>
          </cell>
        </row>
        <row r="242">
          <cell r="A242" t="str">
            <v>UPPER PAYMENT REVENUE</v>
          </cell>
        </row>
        <row r="243">
          <cell r="A243" t="str">
            <v>MEDICARE SETTLEMENT PREPAYMENTS</v>
          </cell>
        </row>
        <row r="244">
          <cell r="A244" t="str">
            <v>ATTORNEY FEES COLLECTED</v>
          </cell>
          <cell r="B244">
            <v>0</v>
          </cell>
        </row>
        <row r="247">
          <cell r="A247" t="str">
            <v>TOTAL MISC INCOME</v>
          </cell>
        </row>
        <row r="250">
          <cell r="A250" t="str">
            <v>EXPENSES:</v>
          </cell>
        </row>
        <row r="252">
          <cell r="A252" t="str">
            <v>ADMINISTRATION:</v>
          </cell>
        </row>
        <row r="253">
          <cell r="A253" t="str">
            <v>SALARIES - ADMINISTRATOR</v>
          </cell>
        </row>
        <row r="254">
          <cell r="A254" t="str">
            <v>SALARIES - ASSIST. ADMINISTRATOR</v>
          </cell>
          <cell r="B254">
            <v>0</v>
          </cell>
        </row>
        <row r="255">
          <cell r="A255" t="str">
            <v>SALARIES &amp; WAGES - OFFICE PERSONNEL</v>
          </cell>
        </row>
        <row r="256">
          <cell r="A256" t="str">
            <v>EMPL FICA TAX EXPENSE</v>
          </cell>
        </row>
        <row r="257">
          <cell r="A257" t="str">
            <v>FUTA EXPENSE</v>
          </cell>
        </row>
        <row r="258">
          <cell r="A258" t="str">
            <v>SUTA EXPENSE</v>
          </cell>
        </row>
        <row r="259">
          <cell r="A259" t="str">
            <v>GROUP INS &amp; FRINGE BENEFITS</v>
          </cell>
        </row>
        <row r="260">
          <cell r="A260" t="str">
            <v>HEALTH SAVINGS INSURANCE EXPENSE</v>
          </cell>
        </row>
        <row r="261">
          <cell r="A261" t="str">
            <v>EMPLOYEE BENEFITS</v>
          </cell>
        </row>
        <row r="262">
          <cell r="A262" t="str">
            <v>ACCRUED VACATION</v>
          </cell>
        </row>
        <row r="263">
          <cell r="A263" t="str">
            <v>PENSION COSTS</v>
          </cell>
        </row>
        <row r="264">
          <cell r="A264" t="str">
            <v>EMPLOYEE VACCINATIONS</v>
          </cell>
        </row>
        <row r="265">
          <cell r="A265" t="str">
            <v>EMPLOYEE UNIFORMS</v>
          </cell>
        </row>
        <row r="266">
          <cell r="A266" t="str">
            <v>EMPLOYEE/GUEST MEALS PURCHASED</v>
          </cell>
        </row>
        <row r="267">
          <cell r="A267" t="str">
            <v>DUES, SUB, &amp; LICENSES</v>
          </cell>
        </row>
        <row r="268">
          <cell r="A268" t="str">
            <v>OFFICE SUPPLIES</v>
          </cell>
        </row>
        <row r="269">
          <cell r="A269" t="str">
            <v>POSTAGE COSTS</v>
          </cell>
        </row>
        <row r="270">
          <cell r="A270" t="str">
            <v>PRINTING COSTS</v>
          </cell>
        </row>
        <row r="271">
          <cell r="A271" t="str">
            <v>LEGAL &amp; ACCOUNTING</v>
          </cell>
        </row>
        <row r="272">
          <cell r="A272" t="str">
            <v>PAYROLL PROCESSING COSTS</v>
          </cell>
        </row>
        <row r="273">
          <cell r="A273" t="str">
            <v>UTILIZATION REVIEW</v>
          </cell>
        </row>
        <row r="274">
          <cell r="A274" t="str">
            <v>TRAINING, TRAVEL &amp; SEMINARS</v>
          </cell>
        </row>
        <row r="275">
          <cell r="A275" t="str">
            <v>DATA PROCESSING</v>
          </cell>
        </row>
        <row r="276">
          <cell r="A276" t="str">
            <v>PATIENT DAY ASSESSMENT TAX - UT</v>
          </cell>
        </row>
        <row r="277">
          <cell r="A277" t="str">
            <v>INTEREST</v>
          </cell>
        </row>
        <row r="278">
          <cell r="A278" t="str">
            <v>BAD DEBTS</v>
          </cell>
        </row>
        <row r="279">
          <cell r="A279" t="str">
            <v>BAD DEBTS - MEDICARE CO-INS</v>
          </cell>
        </row>
        <row r="280">
          <cell r="A280" t="str">
            <v>CONTRIBUTIONS</v>
          </cell>
        </row>
        <row r="281">
          <cell r="A281" t="str">
            <v>WORKERS COMP EXPENSE</v>
          </cell>
        </row>
        <row r="282">
          <cell r="A282" t="str">
            <v>LIABILITY INSURANCE</v>
          </cell>
        </row>
        <row r="283">
          <cell r="A283" t="str">
            <v>CIVIL MONEY PENALTY</v>
          </cell>
        </row>
        <row r="284">
          <cell r="A284" t="str">
            <v>TAXES - OTHER</v>
          </cell>
        </row>
        <row r="285">
          <cell r="A285" t="str">
            <v>NON DEDUC PENALTIES</v>
          </cell>
        </row>
        <row r="288">
          <cell r="A288" t="str">
            <v>BANK CHARGES</v>
          </cell>
        </row>
        <row r="289">
          <cell r="A289" t="str">
            <v>PUBLIC RELATIONS</v>
          </cell>
        </row>
        <row r="291">
          <cell r="A291" t="str">
            <v>CABLE TELEVISION COSTS</v>
          </cell>
        </row>
        <row r="294">
          <cell r="A294" t="str">
            <v>UPPER PAYMENT SEED MONEY EXP</v>
          </cell>
        </row>
        <row r="297">
          <cell r="A297" t="str">
            <v>MARKETING EXPENSE</v>
          </cell>
        </row>
        <row r="298">
          <cell r="A298" t="str">
            <v>TELEPHONE</v>
          </cell>
        </row>
        <row r="299">
          <cell r="A299" t="str">
            <v>BUDGET CONTINGENCY</v>
          </cell>
        </row>
        <row r="302">
          <cell r="A302" t="str">
            <v>TOTAL ADMIN DEPT EXP:</v>
          </cell>
        </row>
        <row r="303">
          <cell r="A303" t="str">
            <v>LESS ALL TAXES &amp; BENE</v>
          </cell>
        </row>
        <row r="304">
          <cell r="A304" t="str">
            <v>PLUS ADMIN DEPT TAXES</v>
          </cell>
        </row>
        <row r="305">
          <cell r="A305" t="str">
            <v>NET ADMIN DEPT COSTS:</v>
          </cell>
        </row>
        <row r="307">
          <cell r="A307" t="str">
            <v>PROPERTY COSTS:</v>
          </cell>
        </row>
        <row r="308">
          <cell r="A308" t="str">
            <v>LEASE - NURSING HOME</v>
          </cell>
        </row>
        <row r="309">
          <cell r="A309" t="str">
            <v>DEPR - BUILDING</v>
          </cell>
        </row>
        <row r="310">
          <cell r="A310" t="str">
            <v>DEPR - BLDG IMP</v>
          </cell>
        </row>
        <row r="311">
          <cell r="A311" t="str">
            <v>INTEREST - MORTGAGES</v>
          </cell>
        </row>
        <row r="312">
          <cell r="A312" t="str">
            <v>REAL ESTATE TAXES</v>
          </cell>
        </row>
        <row r="313">
          <cell r="A313" t="str">
            <v>BUILDING INSURANCE</v>
          </cell>
        </row>
        <row r="314">
          <cell r="A314" t="str">
            <v>DEPR - TRANS EQUIPMENT</v>
          </cell>
        </row>
        <row r="315">
          <cell r="A315" t="str">
            <v>VEHICLE INTEREST EXPENSE</v>
          </cell>
          <cell r="B315">
            <v>0</v>
          </cell>
        </row>
        <row r="316">
          <cell r="A316" t="str">
            <v>VEHICLE INSURANCE</v>
          </cell>
          <cell r="B316">
            <v>2028.51</v>
          </cell>
        </row>
        <row r="317">
          <cell r="A317" t="str">
            <v>LEASE - DISHWASHER ECOLAB</v>
          </cell>
          <cell r="B317">
            <v>0</v>
          </cell>
        </row>
        <row r="318">
          <cell r="A318" t="str">
            <v>LEASE - ALARM SYSTEM</v>
          </cell>
          <cell r="B318">
            <v>0</v>
          </cell>
        </row>
        <row r="319">
          <cell r="A319" t="str">
            <v>LEASE - COPIER</v>
          </cell>
          <cell r="B319">
            <v>0</v>
          </cell>
        </row>
        <row r="320">
          <cell r="A320" t="str">
            <v>LEASE - EQUIPMENT</v>
          </cell>
          <cell r="B320">
            <v>0</v>
          </cell>
        </row>
        <row r="321">
          <cell r="A321" t="str">
            <v>DEPR - EQUIMENT</v>
          </cell>
        </row>
        <row r="322">
          <cell r="A322" t="str">
            <v>DEPR - COMPUTERS</v>
          </cell>
        </row>
        <row r="323">
          <cell r="A323" t="str">
            <v>DEPR - FURNITURE/FIXTURES</v>
          </cell>
          <cell r="B323">
            <v>0</v>
          </cell>
        </row>
        <row r="324">
          <cell r="A324" t="str">
            <v>PERSONAL PROPERTY TAXES</v>
          </cell>
          <cell r="B324">
            <v>0</v>
          </cell>
        </row>
        <row r="325">
          <cell r="A325" t="str">
            <v>LOSS/GAIN ON ASSET DISPOSITION</v>
          </cell>
          <cell r="B325">
            <v>0</v>
          </cell>
        </row>
        <row r="328">
          <cell r="A328" t="str">
            <v>TOTAL PROPERTY EXP:</v>
          </cell>
        </row>
        <row r="330">
          <cell r="A330" t="str">
            <v>PLANT OPERATION EXPENSE:</v>
          </cell>
        </row>
        <row r="331">
          <cell r="A331" t="str">
            <v>SALARIES &amp; WAGES - MTNCE</v>
          </cell>
        </row>
        <row r="332">
          <cell r="A332" t="str">
            <v>MAINTENANCE SUPPLIES</v>
          </cell>
        </row>
        <row r="333">
          <cell r="A333" t="str">
            <v>EQUIPMENT RENTAL</v>
          </cell>
        </row>
        <row r="334">
          <cell r="A334" t="str">
            <v>EQUIP PURCH &lt; CAPITALIZATION</v>
          </cell>
        </row>
        <row r="335">
          <cell r="A335" t="str">
            <v>R&amp;M - PURCH SERVICES</v>
          </cell>
        </row>
        <row r="336">
          <cell r="A336" t="str">
            <v>R&amp;M - BLDG/GROUNDS</v>
          </cell>
        </row>
        <row r="337">
          <cell r="A337" t="str">
            <v>R&amp;M - EQUIPMENT</v>
          </cell>
        </row>
        <row r="338">
          <cell r="A338" t="str">
            <v>R&amp;M - TRANS EQUIPMENT</v>
          </cell>
        </row>
        <row r="339">
          <cell r="A339" t="str">
            <v>VEHICLE FUEL</v>
          </cell>
        </row>
        <row r="340">
          <cell r="A340" t="str">
            <v>UTILITIES</v>
          </cell>
          <cell r="B340">
            <v>0</v>
          </cell>
        </row>
        <row r="341">
          <cell r="A341" t="str">
            <v>NATURAL GAS COSTS</v>
          </cell>
        </row>
        <row r="342">
          <cell r="A342" t="str">
            <v>ELEC COSTS</v>
          </cell>
        </row>
        <row r="343">
          <cell r="A343" t="str">
            <v>WATER COSTS</v>
          </cell>
        </row>
        <row r="344">
          <cell r="A344" t="str">
            <v>SEWER COSTS</v>
          </cell>
          <cell r="B344">
            <v>0</v>
          </cell>
        </row>
        <row r="345">
          <cell r="A345" t="str">
            <v>GARBAGE COLL COSTS</v>
          </cell>
        </row>
        <row r="346">
          <cell r="A346" t="str">
            <v>MEDICAL WASTE DISPOSAL</v>
          </cell>
          <cell r="B346">
            <v>0</v>
          </cell>
        </row>
        <row r="347">
          <cell r="A347" t="str">
            <v>PLANT COSTS MISC COSTS</v>
          </cell>
        </row>
        <row r="348">
          <cell r="A348" t="str">
            <v>BUDGET CONTINGENCY</v>
          </cell>
          <cell r="B348">
            <v>0</v>
          </cell>
        </row>
        <row r="352">
          <cell r="A352" t="str">
            <v>MAINT DEP EXP W/O TAXE</v>
          </cell>
        </row>
        <row r="353">
          <cell r="A353" t="str">
            <v>WAGE TAXES AND BENE</v>
          </cell>
        </row>
        <row r="354">
          <cell r="A354" t="str">
            <v>TOTAL MAINT DEPT EXP:</v>
          </cell>
        </row>
        <row r="356">
          <cell r="A356" t="str">
            <v>DIETARY EXPENSE:</v>
          </cell>
        </row>
        <row r="357">
          <cell r="A357" t="str">
            <v>SALARIES &amp; WAGES - DIETARY</v>
          </cell>
        </row>
        <row r="358">
          <cell r="A358" t="str">
            <v>PURCH SERVICES</v>
          </cell>
        </row>
        <row r="359">
          <cell r="A359" t="str">
            <v>DIETARY CONSULTANT</v>
          </cell>
        </row>
        <row r="360">
          <cell r="A360" t="str">
            <v>FOOD COSTS</v>
          </cell>
        </row>
        <row r="361">
          <cell r="A361" t="str">
            <v>FOOD SUPPLIMENTS</v>
          </cell>
        </row>
        <row r="362">
          <cell r="A362" t="str">
            <v>FRESH PRODUCE</v>
          </cell>
        </row>
        <row r="363">
          <cell r="A363" t="str">
            <v>FOOD COSTS - EMPLOYEE MEALS</v>
          </cell>
        </row>
        <row r="364">
          <cell r="A364" t="str">
            <v>DIETARY SUPPLIES</v>
          </cell>
        </row>
        <row r="365">
          <cell r="A365" t="str">
            <v>DIETARY COST MISC EXPENSES</v>
          </cell>
        </row>
        <row r="368">
          <cell r="A368" t="str">
            <v>TOT W/O TAXES/BENEFITS</v>
          </cell>
        </row>
        <row r="369">
          <cell r="A369" t="str">
            <v>DIET LABOR TAXES/BENE</v>
          </cell>
        </row>
        <row r="370">
          <cell r="A370" t="str">
            <v>TOTAL DIETARY DEPT EXP:</v>
          </cell>
        </row>
        <row r="372">
          <cell r="A372" t="str">
            <v>LAUNDRY EXPENSE:</v>
          </cell>
        </row>
        <row r="373">
          <cell r="A373" t="str">
            <v>SALARIES &amp; WAGES - LAUNDRY</v>
          </cell>
        </row>
        <row r="374">
          <cell r="A374" t="str">
            <v>LAUNDRY SUPPLIES</v>
          </cell>
        </row>
        <row r="375">
          <cell r="A375" t="str">
            <v>LAUNDRY PURCH SERVICES</v>
          </cell>
          <cell r="B375">
            <v>0</v>
          </cell>
        </row>
        <row r="376">
          <cell r="A376" t="str">
            <v>LINEN &amp; BEDDING</v>
          </cell>
        </row>
        <row r="377">
          <cell r="A377" t="str">
            <v>LAUNDRY COST MISC EXPENSES</v>
          </cell>
          <cell r="B377">
            <v>0</v>
          </cell>
        </row>
        <row r="381">
          <cell r="A381" t="str">
            <v>TOT W/O TAXES-BENEFITS</v>
          </cell>
        </row>
        <row r="382">
          <cell r="A382" t="str">
            <v>LAUNDRY TAXES/BENE:</v>
          </cell>
        </row>
        <row r="383">
          <cell r="A383" t="str">
            <v>TOTAL LAUNDRY EXP:</v>
          </cell>
        </row>
        <row r="385">
          <cell r="A385" t="str">
            <v>HOUSEKEEPING EXPENSE:</v>
          </cell>
        </row>
        <row r="386">
          <cell r="A386" t="str">
            <v>SALARIES &amp; WAGES - HSKPG</v>
          </cell>
        </row>
        <row r="387">
          <cell r="A387" t="str">
            <v>HOUSEKEEPING SUPPLIES</v>
          </cell>
        </row>
        <row r="388">
          <cell r="A388" t="str">
            <v>HOUSEKEEPING PURCH SERVICES</v>
          </cell>
        </row>
        <row r="389">
          <cell r="A389" t="str">
            <v>HOUSEKEEPING MISC EXPENSES</v>
          </cell>
        </row>
        <row r="391">
          <cell r="A391" t="str">
            <v>TOT HSKP W/0 TAXES</v>
          </cell>
        </row>
        <row r="392">
          <cell r="A392" t="str">
            <v>HK TAXES &amp; BENEFITS</v>
          </cell>
        </row>
        <row r="393">
          <cell r="A393" t="str">
            <v>TOTAL HSKPG:</v>
          </cell>
        </row>
        <row r="395">
          <cell r="A395" t="str">
            <v>NURSING ADMINISTRATION:</v>
          </cell>
        </row>
        <row r="396">
          <cell r="A396" t="str">
            <v>SALARIES &amp; WAGES - DON</v>
          </cell>
        </row>
        <row r="397">
          <cell r="A397" t="str">
            <v>SALARIES &amp; WAGES - ASST DON</v>
          </cell>
        </row>
        <row r="398">
          <cell r="A398" t="str">
            <v>SALARIES &amp; WAGES - MED RECORDS</v>
          </cell>
        </row>
        <row r="399">
          <cell r="A399" t="str">
            <v>SALARIES &amp; WAGES - SUPPLY CLERK</v>
          </cell>
        </row>
        <row r="400">
          <cell r="A400" t="str">
            <v>MEDICAL DIRECTOR CONTRACTED</v>
          </cell>
        </row>
        <row r="401">
          <cell r="A401" t="str">
            <v>PHARMACY CONSULTANT</v>
          </cell>
        </row>
        <row r="402">
          <cell r="A402" t="str">
            <v>MED REC CONSULTANT</v>
          </cell>
        </row>
        <row r="403">
          <cell r="A403" t="str">
            <v>OTHER CONSULTANTS</v>
          </cell>
          <cell r="B403">
            <v>0</v>
          </cell>
        </row>
        <row r="404">
          <cell r="A404" t="str">
            <v>NURSING TRAINING &amp; SEMINARS</v>
          </cell>
        </row>
        <row r="405">
          <cell r="A405" t="str">
            <v>MEDICAL SUPPLIES</v>
          </cell>
        </row>
        <row r="406">
          <cell r="A406" t="str">
            <v>MED REC SUPPLIES</v>
          </cell>
        </row>
        <row r="407">
          <cell r="A407" t="str">
            <v>OXYGEN EQUIPMENT PURCH &amp; RENTAL</v>
          </cell>
        </row>
        <row r="408">
          <cell r="A408" t="str">
            <v>RESPIR THERAPY COSTS</v>
          </cell>
          <cell r="B408">
            <v>0</v>
          </cell>
        </row>
        <row r="409">
          <cell r="A409" t="str">
            <v>CNA TRAINING INSTRUCTOR COST</v>
          </cell>
          <cell r="B409">
            <v>0</v>
          </cell>
        </row>
        <row r="410">
          <cell r="A410" t="str">
            <v>CNA CERT TESTING COST</v>
          </cell>
          <cell r="B410">
            <v>0</v>
          </cell>
        </row>
        <row r="411">
          <cell r="A411" t="str">
            <v>CNA TRAINING MATERIAL COST</v>
          </cell>
        </row>
        <row r="412">
          <cell r="A412" t="str">
            <v>NURSING POOL COSTS</v>
          </cell>
          <cell r="B412">
            <v>0</v>
          </cell>
        </row>
        <row r="415">
          <cell r="A415" t="str">
            <v>TOTAL ADMIN NURSING:</v>
          </cell>
        </row>
        <row r="417">
          <cell r="A417" t="str">
            <v>NURSING WAGES:</v>
          </cell>
        </row>
        <row r="418">
          <cell r="A418" t="str">
            <v>SALARIES &amp; WAGES - RN</v>
          </cell>
        </row>
        <row r="419">
          <cell r="A419" t="str">
            <v>SALARIES &amp; WAGES - LPN</v>
          </cell>
        </row>
        <row r="420">
          <cell r="A420" t="str">
            <v>SALARIES &amp; WAGES - CNA</v>
          </cell>
        </row>
        <row r="421">
          <cell r="A421" t="str">
            <v>NURSING POOL COSTS</v>
          </cell>
          <cell r="B421">
            <v>0</v>
          </cell>
        </row>
        <row r="422">
          <cell r="A422" t="str">
            <v xml:space="preserve">BUDGET CONTIGENCY </v>
          </cell>
          <cell r="B422">
            <v>0</v>
          </cell>
        </row>
        <row r="424">
          <cell r="A424" t="str">
            <v>TOTAL NURSING WAGES EXPENSES:</v>
          </cell>
        </row>
        <row r="428">
          <cell r="A428" t="str">
            <v>TOTAL NURSING W/O TAX</v>
          </cell>
        </row>
        <row r="429">
          <cell r="A429" t="str">
            <v>NURSING TAXES/BENEFITS</v>
          </cell>
        </row>
        <row r="430">
          <cell r="A430" t="str">
            <v>TOTAL NURSING COSTS:</v>
          </cell>
        </row>
        <row r="432">
          <cell r="A432" t="str">
            <v>ANCILLARY EXPENSE:</v>
          </cell>
        </row>
        <row r="434">
          <cell r="A434" t="str">
            <v>SALARIES &amp; WAGES - PT AIDES</v>
          </cell>
        </row>
        <row r="435">
          <cell r="A435" t="str">
            <v>SALARIES &amp; WAGES - OT</v>
          </cell>
        </row>
        <row r="436">
          <cell r="A436" t="str">
            <v>SALARIES &amp; WAGES - OT AIDES</v>
          </cell>
        </row>
        <row r="437">
          <cell r="A437" t="str">
            <v>SALARIES &amp; WAGES - LAB &amp; RADIOLOGY</v>
          </cell>
          <cell r="B437">
            <v>0</v>
          </cell>
        </row>
        <row r="438">
          <cell r="A438" t="str">
            <v>PT SUPPLIES</v>
          </cell>
        </row>
        <row r="439">
          <cell r="A439" t="str">
            <v>OT SUPPLIES</v>
          </cell>
          <cell r="B439">
            <v>0</v>
          </cell>
        </row>
        <row r="440">
          <cell r="A440" t="str">
            <v>LAB &amp; RADIOLOGY SUPPLIES</v>
          </cell>
          <cell r="B440">
            <v>0</v>
          </cell>
        </row>
        <row r="441">
          <cell r="A441" t="str">
            <v>PHYSICIAN SERVICES - PATIENT VISITS</v>
          </cell>
        </row>
        <row r="442">
          <cell r="A442" t="str">
            <v>PT CONTRACTED</v>
          </cell>
          <cell r="B442">
            <v>0</v>
          </cell>
        </row>
        <row r="443">
          <cell r="A443" t="str">
            <v>ST CONTRACTED</v>
          </cell>
        </row>
        <row r="444">
          <cell r="A444" t="str">
            <v>OT CONTRACTED</v>
          </cell>
          <cell r="B444">
            <v>0</v>
          </cell>
        </row>
        <row r="445">
          <cell r="A445" t="str">
            <v>LAB SERVICE PURCHASED</v>
          </cell>
        </row>
        <row r="446">
          <cell r="A446" t="str">
            <v>RADIOLOGY PURCHASED SERVICES</v>
          </cell>
        </row>
        <row r="447">
          <cell r="A447" t="str">
            <v>DENTAL PURCHASED SERVICES</v>
          </cell>
          <cell r="B447">
            <v>0</v>
          </cell>
        </row>
        <row r="448">
          <cell r="A448" t="str">
            <v>EMERGENCY AMBULANCE COSTS</v>
          </cell>
          <cell r="B448">
            <v>0</v>
          </cell>
        </row>
        <row r="449">
          <cell r="A449" t="str">
            <v>EYE GLASSES, DENTURES, HEARING AIDE</v>
          </cell>
          <cell r="B449">
            <v>0</v>
          </cell>
        </row>
        <row r="450">
          <cell r="A450" t="str">
            <v>PHARMACY COSTS</v>
          </cell>
        </row>
        <row r="451">
          <cell r="A451" t="str">
            <v>IV THERAPY COSTS</v>
          </cell>
        </row>
        <row r="452">
          <cell r="A452" t="str">
            <v>OXYGEN COSTS - E-TANKS</v>
          </cell>
        </row>
        <row r="453">
          <cell r="A453" t="str">
            <v>ANCILLARY MISC EXPENSES</v>
          </cell>
          <cell r="B453">
            <v>0</v>
          </cell>
        </row>
        <row r="454">
          <cell r="A454" t="str">
            <v>MEDICAL EQUIPMENT DME - RENTAL</v>
          </cell>
          <cell r="B454">
            <v>0</v>
          </cell>
        </row>
        <row r="455">
          <cell r="A455" t="str">
            <v>TRANSPORTATION SERVICES COSTS</v>
          </cell>
          <cell r="B455">
            <v>0</v>
          </cell>
        </row>
        <row r="459">
          <cell r="A459" t="str">
            <v>TOTAL ANCILLAR W/O TAX</v>
          </cell>
        </row>
        <row r="460">
          <cell r="A460" t="str">
            <v>ANCILLARY TAXES/BENEFITS</v>
          </cell>
        </row>
        <row r="461">
          <cell r="A461" t="str">
            <v>TOTAL ANCILLARY COSTS:</v>
          </cell>
        </row>
        <row r="463">
          <cell r="A463" t="str">
            <v>RECREATION EXPENSE:</v>
          </cell>
        </row>
        <row r="464">
          <cell r="A464" t="str">
            <v>SALARIES &amp; WAGES - RECREATION</v>
          </cell>
        </row>
        <row r="465">
          <cell r="A465" t="str">
            <v>RECREATION CONSULTANT</v>
          </cell>
        </row>
        <row r="466">
          <cell r="A466" t="str">
            <v>RECREATION MISC EXPENSES</v>
          </cell>
        </row>
        <row r="467">
          <cell r="A467" t="str">
            <v>RECREATION SUPPLIES</v>
          </cell>
        </row>
        <row r="469">
          <cell r="A469" t="str">
            <v>TOT REC W/O TAXES:</v>
          </cell>
        </row>
        <row r="470">
          <cell r="A470" t="str">
            <v>REC TAXES AND BENEFITS</v>
          </cell>
        </row>
        <row r="471">
          <cell r="A471" t="str">
            <v>TOTAL REC COSTS:</v>
          </cell>
        </row>
        <row r="473">
          <cell r="A473" t="str">
            <v>SOCIAL SERVICES EXPENSE:</v>
          </cell>
        </row>
        <row r="474">
          <cell r="A474" t="str">
            <v>SALARIES &amp; WAGES - SOC SERV</v>
          </cell>
        </row>
        <row r="475">
          <cell r="A475" t="str">
            <v>SOCIAL WORK CONSULTANT</v>
          </cell>
        </row>
        <row r="476">
          <cell r="A476" t="str">
            <v>SPECIALIZED REHAB SERVICES</v>
          </cell>
          <cell r="B476">
            <v>0</v>
          </cell>
        </row>
        <row r="477">
          <cell r="A477" t="str">
            <v>SOCIAL SERVICE MISC  EXPENSES</v>
          </cell>
          <cell r="B477">
            <v>0</v>
          </cell>
        </row>
        <row r="478">
          <cell r="A478" t="str">
            <v>SOCIAL SERVICE SUPPLIES</v>
          </cell>
          <cell r="B478">
            <v>0</v>
          </cell>
        </row>
        <row r="481">
          <cell r="A481" t="str">
            <v>TOT SOC S W/O TAXES:</v>
          </cell>
        </row>
        <row r="482">
          <cell r="A482" t="str">
            <v>SOC SER  TAX &amp; BENEFITS</v>
          </cell>
        </row>
        <row r="483">
          <cell r="A483" t="str">
            <v>TOTAL SOC SERVICES :</v>
          </cell>
        </row>
        <row r="485">
          <cell r="A485" t="str">
            <v>TOTAL EXPENSES:</v>
          </cell>
        </row>
        <row r="488">
          <cell r="A488" t="str">
            <v>OWNERSHIP CONTRIBUTIONS</v>
          </cell>
        </row>
        <row r="489">
          <cell r="A489" t="str">
            <v>TOTAL NON PROG :</v>
          </cell>
        </row>
        <row r="490">
          <cell r="A490" t="str">
            <v>OPERATIONS PROFIT/(LOSS)</v>
          </cell>
        </row>
        <row r="491">
          <cell r="A491" t="str">
            <v>NON OP. INCOME/EXPENSE</v>
          </cell>
        </row>
        <row r="492">
          <cell r="A492" t="str">
            <v>TOTAL PROFIT/LOSS</v>
          </cell>
        </row>
        <row r="495">
          <cell r="A495" t="str">
            <v>BENEFIT ALLOCATION</v>
          </cell>
          <cell r="B495" t="str">
            <v>BENE</v>
          </cell>
        </row>
        <row r="497">
          <cell r="A497" t="str">
            <v>Total Wages</v>
          </cell>
        </row>
        <row r="499">
          <cell r="A499" t="str">
            <v>FICA</v>
          </cell>
        </row>
        <row r="500">
          <cell r="A500" t="str">
            <v>FUTA</v>
          </cell>
        </row>
        <row r="501">
          <cell r="A501" t="str">
            <v>SUTA</v>
          </cell>
        </row>
        <row r="502">
          <cell r="A502" t="str">
            <v>WORKERS COMP.</v>
          </cell>
        </row>
        <row r="503">
          <cell r="A503" t="str">
            <v>HEALTH INSURANCE</v>
          </cell>
        </row>
        <row r="504">
          <cell r="A504" t="str">
            <v>EMP. BENEFIT</v>
          </cell>
        </row>
        <row r="505">
          <cell r="A505" t="str">
            <v>PENSION</v>
          </cell>
        </row>
        <row r="506">
          <cell r="A506" t="str">
            <v>EMP. VACCINATIONS</v>
          </cell>
        </row>
        <row r="507">
          <cell r="A507" t="str">
            <v>UNIFORMS</v>
          </cell>
        </row>
        <row r="508">
          <cell r="A508" t="str">
            <v>TOTAL BENEFITS</v>
          </cell>
        </row>
        <row r="509">
          <cell r="A509" t="str">
            <v>BENEFITS % OF WAGES</v>
          </cell>
        </row>
        <row r="512">
          <cell r="A512" t="str">
            <v>WAGE ALLOCATIONS</v>
          </cell>
        </row>
        <row r="513">
          <cell r="A513" t="str">
            <v>ADMIN LABOR</v>
          </cell>
        </row>
        <row r="514">
          <cell r="A514" t="str">
            <v>MAINT LABOR</v>
          </cell>
        </row>
        <row r="515">
          <cell r="A515" t="str">
            <v>DIETARY LABOR</v>
          </cell>
        </row>
        <row r="516">
          <cell r="A516" t="str">
            <v>LAUNDRY LABOR</v>
          </cell>
        </row>
        <row r="517">
          <cell r="A517" t="str">
            <v>HK LABOR</v>
          </cell>
        </row>
        <row r="518">
          <cell r="A518" t="str">
            <v>NURSING LABOR</v>
          </cell>
        </row>
        <row r="519">
          <cell r="A519" t="str">
            <v>ANCILLARY</v>
          </cell>
        </row>
        <row r="520">
          <cell r="A520" t="str">
            <v>REC LABOR</v>
          </cell>
        </row>
        <row r="521">
          <cell r="A521" t="str">
            <v>SOC SER LABOR</v>
          </cell>
        </row>
        <row r="522">
          <cell r="A522" t="str">
            <v>TOTAL WAGE BENEFIT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6"/>
  <sheetViews>
    <sheetView showGridLines="0" view="pageLayout" zoomScaleNormal="100" workbookViewId="0">
      <selection activeCell="L22" sqref="L22"/>
    </sheetView>
  </sheetViews>
  <sheetFormatPr defaultRowHeight="15.75" x14ac:dyDescent="0.25"/>
  <cols>
    <col min="1" max="1" width="42.5703125" style="5" customWidth="1"/>
    <col min="2" max="3" width="15.28515625" style="4" hidden="1" customWidth="1"/>
    <col min="4" max="4" width="16.85546875" style="4" hidden="1" customWidth="1"/>
    <col min="5" max="5" width="1" style="5" customWidth="1"/>
    <col min="6" max="6" width="15.140625" style="4" customWidth="1"/>
    <col min="7" max="7" width="15.28515625" style="4" customWidth="1"/>
    <col min="8" max="8" width="15.28515625" style="94" customWidth="1"/>
    <col min="9" max="9" width="15.140625" style="80" customWidth="1"/>
    <col min="10" max="10" width="47.85546875" style="5" customWidth="1"/>
    <col min="11" max="16384" width="9.140625" style="5"/>
  </cols>
  <sheetData>
    <row r="1" spans="1:10" s="8" customFormat="1" ht="48.75" customHeight="1" x14ac:dyDescent="0.25">
      <c r="A1" s="6"/>
      <c r="B1" s="7" t="s">
        <v>121</v>
      </c>
      <c r="C1" s="7" t="s">
        <v>122</v>
      </c>
      <c r="D1" s="7" t="s">
        <v>119</v>
      </c>
      <c r="E1" s="10"/>
      <c r="F1" s="40" t="s">
        <v>141</v>
      </c>
      <c r="G1" s="40" t="s">
        <v>145</v>
      </c>
      <c r="H1" s="95" t="s">
        <v>158</v>
      </c>
      <c r="I1" s="71" t="s">
        <v>146</v>
      </c>
      <c r="J1" s="9" t="s">
        <v>15</v>
      </c>
    </row>
    <row r="2" spans="1:10" hidden="1" x14ac:dyDescent="0.25">
      <c r="A2" s="11" t="str">
        <f>+[1]Historical!A5</f>
        <v>CENSUS</v>
      </c>
      <c r="B2" s="12"/>
      <c r="C2" s="12"/>
      <c r="D2" s="12"/>
      <c r="E2" s="14"/>
      <c r="F2" s="41"/>
      <c r="G2" s="41"/>
      <c r="H2" s="81"/>
      <c r="I2" s="70"/>
      <c r="J2" s="13"/>
    </row>
    <row r="3" spans="1:10" hidden="1" x14ac:dyDescent="0.25">
      <c r="A3" s="15" t="str">
        <f>+[1]Historical!A6</f>
        <v># OF CALENDAR DAYS</v>
      </c>
      <c r="B3" s="16">
        <v>304</v>
      </c>
      <c r="C3" s="16">
        <v>365</v>
      </c>
      <c r="D3" s="16">
        <v>365</v>
      </c>
      <c r="E3" s="14"/>
      <c r="F3" s="42"/>
      <c r="G3" s="42"/>
      <c r="H3" s="82"/>
      <c r="I3" s="60"/>
      <c r="J3" s="13"/>
    </row>
    <row r="4" spans="1:10" hidden="1" x14ac:dyDescent="0.25">
      <c r="A4" s="15"/>
      <c r="B4" s="16"/>
      <c r="C4" s="16"/>
      <c r="D4" s="16"/>
      <c r="E4" s="14"/>
      <c r="F4" s="42"/>
      <c r="G4" s="42"/>
      <c r="H4" s="82"/>
      <c r="I4" s="60"/>
      <c r="J4" s="13"/>
    </row>
    <row r="5" spans="1:10" hidden="1" x14ac:dyDescent="0.25">
      <c r="A5" s="15" t="str">
        <f>+[1]Historical!A8</f>
        <v>COMMERCIAL INSURANCE</v>
      </c>
      <c r="B5" s="16">
        <v>0</v>
      </c>
      <c r="C5" s="16">
        <f>+B5/$B$3*$C$3</f>
        <v>0</v>
      </c>
      <c r="D5" s="16">
        <v>64.052648897663701</v>
      </c>
      <c r="E5" s="18"/>
      <c r="F5" s="42"/>
      <c r="G5" s="42"/>
      <c r="H5" s="82"/>
      <c r="I5" s="60"/>
      <c r="J5" s="17"/>
    </row>
    <row r="6" spans="1:10" hidden="1" x14ac:dyDescent="0.25">
      <c r="A6" s="15" t="str">
        <f>+[1]Historical!A9</f>
        <v>MEDICARE HMO</v>
      </c>
      <c r="B6" s="16">
        <v>0</v>
      </c>
      <c r="C6" s="16">
        <f t="shared" ref="C6:C14" si="0">+B6/$B$3*$C$3</f>
        <v>0</v>
      </c>
      <c r="D6" s="16">
        <v>2.6688603707359877</v>
      </c>
      <c r="E6" s="18"/>
      <c r="F6" s="42"/>
      <c r="G6" s="42"/>
      <c r="H6" s="82"/>
      <c r="I6" s="60"/>
      <c r="J6" s="17"/>
    </row>
    <row r="7" spans="1:10" hidden="1" x14ac:dyDescent="0.25">
      <c r="A7" s="15" t="str">
        <f>+[1]Historical!A10</f>
        <v>VA</v>
      </c>
      <c r="B7" s="16">
        <v>0</v>
      </c>
      <c r="C7" s="16">
        <f t="shared" si="0"/>
        <v>0</v>
      </c>
      <c r="D7" s="16">
        <v>0</v>
      </c>
      <c r="E7" s="18"/>
      <c r="F7" s="42"/>
      <c r="G7" s="42"/>
      <c r="H7" s="82"/>
      <c r="I7" s="60"/>
      <c r="J7" s="17"/>
    </row>
    <row r="8" spans="1:10" hidden="1" x14ac:dyDescent="0.25">
      <c r="A8" s="15" t="str">
        <f>+[1]Historical!A11</f>
        <v>PRIVATE</v>
      </c>
      <c r="B8" s="16">
        <v>5009</v>
      </c>
      <c r="C8" s="16">
        <f t="shared" si="0"/>
        <v>6014.0953947368425</v>
      </c>
      <c r="D8" s="16">
        <v>5300.3566962816722</v>
      </c>
      <c r="E8" s="18"/>
      <c r="F8" s="42"/>
      <c r="G8" s="42"/>
      <c r="H8" s="82"/>
      <c r="I8" s="60"/>
      <c r="J8" s="17"/>
    </row>
    <row r="9" spans="1:10" hidden="1" x14ac:dyDescent="0.25">
      <c r="A9" s="15" t="str">
        <f>+[1]Historical!A12</f>
        <v>PRIVATE - ASSISTED LIVING</v>
      </c>
      <c r="B9" s="16">
        <f>+[1]Historical!B12</f>
        <v>0</v>
      </c>
      <c r="C9" s="16">
        <f t="shared" si="0"/>
        <v>0</v>
      </c>
      <c r="D9" s="16">
        <v>0</v>
      </c>
      <c r="E9" s="18"/>
      <c r="F9" s="42"/>
      <c r="G9" s="42"/>
      <c r="H9" s="82"/>
      <c r="I9" s="60"/>
      <c r="J9" s="17"/>
    </row>
    <row r="10" spans="1:10" hidden="1" x14ac:dyDescent="0.25">
      <c r="A10" s="15" t="str">
        <f>+[1]Historical!A13</f>
        <v>HOSPICE - PRIVATE</v>
      </c>
      <c r="B10" s="16">
        <f>+[1]Historical!B13</f>
        <v>0</v>
      </c>
      <c r="C10" s="16">
        <f t="shared" si="0"/>
        <v>0</v>
      </c>
      <c r="D10" s="16">
        <v>0</v>
      </c>
      <c r="E10" s="18"/>
      <c r="F10" s="42"/>
      <c r="G10" s="42"/>
      <c r="H10" s="82"/>
      <c r="I10" s="60"/>
      <c r="J10" s="17"/>
    </row>
    <row r="11" spans="1:10" hidden="1" x14ac:dyDescent="0.25">
      <c r="A11" s="15" t="str">
        <f>+[1]Historical!A14</f>
        <v>HOSPICE - MEDICAID</v>
      </c>
      <c r="B11" s="16">
        <f>+[1]Historical!B14</f>
        <v>0</v>
      </c>
      <c r="C11" s="16">
        <f t="shared" si="0"/>
        <v>0</v>
      </c>
      <c r="D11" s="16">
        <v>0</v>
      </c>
      <c r="E11" s="18"/>
      <c r="F11" s="42"/>
      <c r="G11" s="42"/>
      <c r="H11" s="82"/>
      <c r="I11" s="60"/>
      <c r="J11" s="17"/>
    </row>
    <row r="12" spans="1:10" hidden="1" x14ac:dyDescent="0.25">
      <c r="A12" s="15" t="str">
        <f>+[1]Historical!A15</f>
        <v>MEDICAID</v>
      </c>
      <c r="B12" s="16">
        <v>13706</v>
      </c>
      <c r="C12" s="16">
        <f t="shared" si="0"/>
        <v>16456.217105263157</v>
      </c>
      <c r="D12" s="16">
        <v>11934.476362838654</v>
      </c>
      <c r="E12" s="18"/>
      <c r="F12" s="42"/>
      <c r="G12" s="42"/>
      <c r="H12" s="82"/>
      <c r="I12" s="60"/>
      <c r="J12" s="17"/>
    </row>
    <row r="13" spans="1:10" hidden="1" x14ac:dyDescent="0.25">
      <c r="A13" s="15" t="str">
        <f>+[1]Historical!A16</f>
        <v>MEDICAID - PENDING</v>
      </c>
      <c r="B13" s="16">
        <v>131</v>
      </c>
      <c r="C13" s="16">
        <f t="shared" si="0"/>
        <v>157.2861842105263</v>
      </c>
      <c r="D13" s="16">
        <v>0</v>
      </c>
      <c r="E13" s="18"/>
      <c r="F13" s="42"/>
      <c r="G13" s="42"/>
      <c r="H13" s="82"/>
      <c r="I13" s="60"/>
      <c r="J13" s="17"/>
    </row>
    <row r="14" spans="1:10" hidden="1" x14ac:dyDescent="0.25">
      <c r="A14" s="15" t="str">
        <f>+[1]Historical!A17</f>
        <v>MEDICARE</v>
      </c>
      <c r="B14" s="16">
        <v>1721</v>
      </c>
      <c r="C14" s="16">
        <f t="shared" si="0"/>
        <v>2066.3322368421054</v>
      </c>
      <c r="D14" s="16">
        <v>947.44543161127558</v>
      </c>
      <c r="E14" s="18"/>
      <c r="F14" s="42"/>
      <c r="G14" s="42"/>
      <c r="H14" s="82"/>
      <c r="I14" s="60"/>
      <c r="J14" s="17"/>
    </row>
    <row r="15" spans="1:10" hidden="1" x14ac:dyDescent="0.25">
      <c r="A15" s="19" t="str">
        <f>+[1]Historical!A18</f>
        <v>TOTAL</v>
      </c>
      <c r="B15" s="20">
        <f>SUM(B5:B14)</f>
        <v>20567</v>
      </c>
      <c r="C15" s="20">
        <f>SUM(C5:C14)</f>
        <v>24693.930921052633</v>
      </c>
      <c r="D15" s="20">
        <f>SUM(D5:D14)</f>
        <v>18249</v>
      </c>
      <c r="E15" s="14"/>
      <c r="F15" s="43"/>
      <c r="G15" s="43"/>
      <c r="H15" s="81"/>
      <c r="I15" s="70"/>
      <c r="J15" s="13"/>
    </row>
    <row r="16" spans="1:10" hidden="1" x14ac:dyDescent="0.25">
      <c r="A16" s="15" t="str">
        <f>+[1]Historical!A19</f>
        <v>OCCUPANCY</v>
      </c>
      <c r="B16" s="38">
        <f>B15/(110*B3)</f>
        <v>0.61504186602870814</v>
      </c>
      <c r="C16" s="38">
        <f>C15/(110*C3)</f>
        <v>0.61504186602870814</v>
      </c>
      <c r="D16" s="38">
        <f>D15/(110*D3)</f>
        <v>0.45452054794520547</v>
      </c>
      <c r="E16" s="22"/>
      <c r="F16" s="44"/>
      <c r="G16" s="44"/>
      <c r="H16" s="83"/>
      <c r="I16" s="72"/>
      <c r="J16" s="21"/>
    </row>
    <row r="17" spans="1:10" hidden="1" x14ac:dyDescent="0.25">
      <c r="A17" s="15" t="str">
        <f>+[1]Historical!A20</f>
        <v>AVG PATIENT DAY</v>
      </c>
      <c r="B17" s="16">
        <f>B15/B3</f>
        <v>67.65460526315789</v>
      </c>
      <c r="C17" s="16">
        <f>C15/C3</f>
        <v>67.654605263157904</v>
      </c>
      <c r="D17" s="16">
        <f>D15/D3</f>
        <v>49.9972602739726</v>
      </c>
      <c r="E17" s="24"/>
      <c r="F17" s="42"/>
      <c r="G17" s="42"/>
      <c r="H17" s="82"/>
      <c r="I17" s="60"/>
      <c r="J17" s="23"/>
    </row>
    <row r="18" spans="1:10" hidden="1" x14ac:dyDescent="0.25">
      <c r="A18" s="15" t="str">
        <f>+[1]Historical!A21</f>
        <v>AVG SKILLED PATIENT DAY</v>
      </c>
      <c r="B18" s="16">
        <f>(B14+B5+B6)/B3</f>
        <v>5.6611842105263159</v>
      </c>
      <c r="C18" s="16">
        <f>(C14+C5+C6)/C3</f>
        <v>5.6611842105263159</v>
      </c>
      <c r="D18" s="16">
        <f>(D14+D5+D6)/D3</f>
        <v>2.7785395640539048</v>
      </c>
      <c r="E18" s="24"/>
      <c r="F18" s="42"/>
      <c r="G18" s="42"/>
      <c r="H18" s="82"/>
      <c r="I18" s="60"/>
      <c r="J18" s="23"/>
    </row>
    <row r="19" spans="1:10" hidden="1" x14ac:dyDescent="0.25">
      <c r="A19" s="11"/>
      <c r="B19" s="12"/>
      <c r="C19" s="12"/>
      <c r="D19" s="12"/>
      <c r="E19" s="24"/>
      <c r="F19" s="41"/>
      <c r="G19" s="41"/>
      <c r="H19" s="81"/>
      <c r="I19" s="70"/>
      <c r="J19" s="23"/>
    </row>
    <row r="20" spans="1:10" x14ac:dyDescent="0.25">
      <c r="A20" s="11" t="str">
        <f>+[1]Historical!A23</f>
        <v>INCOME:</v>
      </c>
      <c r="B20" s="12"/>
      <c r="C20" s="12"/>
      <c r="D20" s="12"/>
      <c r="E20" s="24"/>
      <c r="F20" s="41"/>
      <c r="G20" s="41"/>
      <c r="H20" s="81"/>
      <c r="I20" s="70"/>
      <c r="J20" s="23"/>
    </row>
    <row r="21" spans="1:10" x14ac:dyDescent="0.25">
      <c r="A21" s="15" t="str">
        <f>+[1]Historical!A24</f>
        <v>PRIVATE ROOM CHARGES</v>
      </c>
      <c r="B21" s="16">
        <f>+[1]Historical!B24</f>
        <v>691329.61</v>
      </c>
      <c r="C21" s="16" t="e">
        <f>#REF!+#REF!+#REF!+#REF!</f>
        <v>#REF!</v>
      </c>
      <c r="D21" s="16" t="e">
        <f>#REF!+#REF!+#REF!+#REF!</f>
        <v>#REF!</v>
      </c>
      <c r="E21" s="24"/>
      <c r="F21" s="42">
        <v>500000</v>
      </c>
      <c r="G21" s="42">
        <v>550000</v>
      </c>
      <c r="H21" s="82">
        <v>444352</v>
      </c>
      <c r="I21" s="60">
        <v>560000</v>
      </c>
      <c r="J21" s="23"/>
    </row>
    <row r="22" spans="1:10" x14ac:dyDescent="0.25">
      <c r="A22" s="15" t="str">
        <f>+[1]Historical!A25</f>
        <v>MEDICAID ROOM CHARGES</v>
      </c>
      <c r="B22" s="16">
        <f>+[1]Historical!B25</f>
        <v>1993480.4600000002</v>
      </c>
      <c r="C22" s="16" t="e">
        <f>#REF!+#REF!+#REF!+#REF!+#REF!+#REF!+#REF!+#REF!+#REF!+#REF!+#REF!+#REF!+#REF!+#REF!+#REF!</f>
        <v>#REF!</v>
      </c>
      <c r="D22" s="16" t="e">
        <f>#REF!+#REF!+#REF!+#REF!+#REF!+#REF!+#REF!+#REF!+#REF!+#REF!+#REF!+#REF!+#REF!+#REF!+#REF!</f>
        <v>#REF!</v>
      </c>
      <c r="E22" s="24"/>
      <c r="F22" s="42">
        <v>2500000</v>
      </c>
      <c r="G22" s="42">
        <v>2600000</v>
      </c>
      <c r="H22" s="175">
        <v>1042901</v>
      </c>
      <c r="I22" s="60">
        <v>2000000</v>
      </c>
      <c r="J22" s="23"/>
    </row>
    <row r="23" spans="1:10" x14ac:dyDescent="0.25">
      <c r="A23" s="15" t="str">
        <f>+[1]Historical!A26</f>
        <v>MEDICARE ROOM CHARGES</v>
      </c>
      <c r="B23" s="16">
        <f>+[1]Historical!B26</f>
        <v>829682.3</v>
      </c>
      <c r="C23" s="16" t="e">
        <f>#REF!+#REF!</f>
        <v>#REF!</v>
      </c>
      <c r="D23" s="16" t="e">
        <f>#REF!+#REF!</f>
        <v>#REF!</v>
      </c>
      <c r="E23" s="24"/>
      <c r="F23" s="42">
        <v>400000</v>
      </c>
      <c r="G23" s="42">
        <v>500000</v>
      </c>
      <c r="H23" s="174">
        <v>306800</v>
      </c>
      <c r="I23" s="60">
        <v>600000</v>
      </c>
      <c r="J23" s="23"/>
    </row>
    <row r="24" spans="1:10" x14ac:dyDescent="0.25">
      <c r="A24" s="15" t="str">
        <f>+[1]Historical!A27</f>
        <v>COMMERCIAL INS. ROOM CHARGES</v>
      </c>
      <c r="B24" s="16">
        <f>+[1]Historical!B27</f>
        <v>29434.690000000002</v>
      </c>
      <c r="C24" s="16" t="e">
        <f>#REF!+#REF!+#REF!</f>
        <v>#REF!</v>
      </c>
      <c r="D24" s="16" t="e">
        <f>#REF!+#REF!+#REF!</f>
        <v>#REF!</v>
      </c>
      <c r="E24" s="24"/>
      <c r="F24" s="42">
        <v>5000</v>
      </c>
      <c r="G24" s="42">
        <v>5000</v>
      </c>
      <c r="H24" s="82">
        <v>0</v>
      </c>
      <c r="I24" s="60">
        <v>20000</v>
      </c>
      <c r="J24" s="23"/>
    </row>
    <row r="25" spans="1:10" x14ac:dyDescent="0.25">
      <c r="A25" s="15" t="str">
        <f>+[1]Historical!A28</f>
        <v>MEDICARE HMO ROOM CHARGES</v>
      </c>
      <c r="B25" s="16">
        <f>+[1]Historical!B28</f>
        <v>2255.6800000000003</v>
      </c>
      <c r="C25" s="16" t="e">
        <f>#REF!+#REF!</f>
        <v>#REF!</v>
      </c>
      <c r="D25" s="16" t="e">
        <f>#REF!+#REF!</f>
        <v>#REF!</v>
      </c>
      <c r="E25" s="24"/>
      <c r="F25" s="42">
        <v>5000</v>
      </c>
      <c r="G25" s="59">
        <v>100000</v>
      </c>
      <c r="H25" s="82">
        <v>62355</v>
      </c>
      <c r="I25" s="60">
        <v>100000</v>
      </c>
      <c r="J25" s="23"/>
    </row>
    <row r="26" spans="1:10" x14ac:dyDescent="0.25">
      <c r="A26" s="15" t="str">
        <f>+[1]Historical!A31</f>
        <v>ANCILLARY SERVICES</v>
      </c>
      <c r="B26" s="16">
        <f>+[1]Historical!B31</f>
        <v>859645.38</v>
      </c>
      <c r="C26" s="16" t="e">
        <f>#REF!</f>
        <v>#REF!</v>
      </c>
      <c r="D26" s="16" t="e">
        <f>#REF!</f>
        <v>#REF!</v>
      </c>
      <c r="E26" s="24"/>
      <c r="F26" s="42">
        <v>800000</v>
      </c>
      <c r="G26" s="42">
        <v>850000</v>
      </c>
      <c r="H26" s="82">
        <v>625452</v>
      </c>
      <c r="I26" s="60">
        <v>800000</v>
      </c>
      <c r="J26" s="23"/>
    </row>
    <row r="27" spans="1:10" x14ac:dyDescent="0.25">
      <c r="A27" s="15" t="str">
        <f>+[1]Historical!A32</f>
        <v>CONTRACT ADJUSTMENTS</v>
      </c>
      <c r="B27" s="16">
        <f>+[1]Historical!B32</f>
        <v>-853039.69</v>
      </c>
      <c r="C27" s="16" t="e">
        <f>#REF!+#REF!+#REF!+#REF!+#REF!+#REF!+#REF!+#REF!+#REF!</f>
        <v>#REF!</v>
      </c>
      <c r="D27" s="16" t="e">
        <f>#REF!+#REF!+#REF!+#REF!+#REF!+#REF!+#REF!+#REF!+#REF!</f>
        <v>#REF!</v>
      </c>
      <c r="E27" s="24"/>
      <c r="F27" s="42">
        <v>-700000</v>
      </c>
      <c r="G27" s="42">
        <v>-700000</v>
      </c>
      <c r="H27" s="82">
        <v>-375716</v>
      </c>
      <c r="I27" s="60">
        <v>-400000</v>
      </c>
      <c r="J27" s="23"/>
    </row>
    <row r="28" spans="1:10" x14ac:dyDescent="0.25">
      <c r="A28" s="15" t="str">
        <f>+[1]Historical!A33</f>
        <v>MISC. INCOME</v>
      </c>
      <c r="B28" s="16">
        <f>+[1]Historical!B33</f>
        <v>996218.45</v>
      </c>
      <c r="C28" s="16">
        <f>C70</f>
        <v>1888926.4361842105</v>
      </c>
      <c r="D28" s="16">
        <f>D70</f>
        <v>2631671.6717393273</v>
      </c>
      <c r="E28" s="24"/>
      <c r="F28" s="16">
        <f>F70</f>
        <v>3969850</v>
      </c>
      <c r="G28" s="16">
        <f>G70</f>
        <v>3568900</v>
      </c>
      <c r="H28" s="84">
        <v>4715302</v>
      </c>
      <c r="I28" s="39">
        <f>I70</f>
        <v>3640750</v>
      </c>
      <c r="J28" s="23" t="s">
        <v>147</v>
      </c>
    </row>
    <row r="29" spans="1:10" x14ac:dyDescent="0.25">
      <c r="A29" s="19" t="str">
        <f>+[1]Historical!A34</f>
        <v>TOTAL INCOME</v>
      </c>
      <c r="B29" s="20">
        <f>+[1]Historical!B34</f>
        <v>4549006.88</v>
      </c>
      <c r="C29" s="20" t="e">
        <f>SUM(C21:C28)</f>
        <v>#REF!</v>
      </c>
      <c r="D29" s="20" t="e">
        <f>SUM(D21:D28)</f>
        <v>#REF!</v>
      </c>
      <c r="E29" s="24"/>
      <c r="F29" s="20">
        <f>SUM(F21:F28)</f>
        <v>7479850</v>
      </c>
      <c r="G29" s="20">
        <f>SUM(G21:G28)</f>
        <v>7473900</v>
      </c>
      <c r="H29" s="85">
        <f>SUM(H21:H28)</f>
        <v>6821446</v>
      </c>
      <c r="I29" s="47">
        <f>SUM(I21:I28)</f>
        <v>7320750</v>
      </c>
      <c r="J29" s="23"/>
    </row>
    <row r="30" spans="1:10" x14ac:dyDescent="0.25">
      <c r="A30" s="11"/>
      <c r="B30" s="12"/>
      <c r="C30" s="12"/>
      <c r="D30" s="12"/>
      <c r="E30" s="24"/>
      <c r="F30" s="41"/>
      <c r="G30" s="41"/>
      <c r="H30" s="81"/>
      <c r="I30" s="70"/>
      <c r="J30" s="23"/>
    </row>
    <row r="31" spans="1:10" x14ac:dyDescent="0.25">
      <c r="A31" s="11" t="str">
        <f>+[1]Historical!A36</f>
        <v>EXPENSES:</v>
      </c>
      <c r="B31" s="12"/>
      <c r="C31" s="12"/>
      <c r="D31" s="12"/>
      <c r="E31" s="24"/>
      <c r="F31" s="41"/>
      <c r="G31" s="41"/>
      <c r="H31" s="81"/>
      <c r="I31" s="70"/>
      <c r="J31" s="23"/>
    </row>
    <row r="32" spans="1:10" x14ac:dyDescent="0.25">
      <c r="A32" s="15" t="str">
        <f>+[1]Historical!A37</f>
        <v>ADMINISTRATIVE DEPT.</v>
      </c>
      <c r="B32" s="16">
        <f>+[1]Historical!B37</f>
        <v>1141325.6534943096</v>
      </c>
      <c r="C32" s="16" t="e">
        <f>C121</f>
        <v>#REF!</v>
      </c>
      <c r="D32" s="16" t="e">
        <f>D121</f>
        <v>#REF!</v>
      </c>
      <c r="E32" s="24"/>
      <c r="F32" s="16">
        <f>F121</f>
        <v>1534900</v>
      </c>
      <c r="G32" s="16">
        <f>G121</f>
        <v>1387900</v>
      </c>
      <c r="H32" s="84">
        <f>H121</f>
        <v>667578</v>
      </c>
      <c r="I32" s="39">
        <f>I121</f>
        <v>1182250</v>
      </c>
      <c r="J32" s="23"/>
    </row>
    <row r="33" spans="1:10" x14ac:dyDescent="0.25">
      <c r="A33" s="15" t="str">
        <f>+[1]Historical!A38</f>
        <v>PROPERTY</v>
      </c>
      <c r="B33" s="16">
        <f>+[1]Historical!B38</f>
        <v>174212.3</v>
      </c>
      <c r="C33" s="16">
        <f>C144</f>
        <v>228510.06299342102</v>
      </c>
      <c r="D33" s="16">
        <f>D144</f>
        <v>227978.99</v>
      </c>
      <c r="E33" s="24"/>
      <c r="F33" s="16">
        <f>F144</f>
        <v>238575</v>
      </c>
      <c r="G33" s="16">
        <f>G144</f>
        <v>262321.72000000003</v>
      </c>
      <c r="H33" s="84">
        <f>H144</f>
        <v>243583</v>
      </c>
      <c r="I33" s="39">
        <f>I144</f>
        <v>243575</v>
      </c>
      <c r="J33" s="23"/>
    </row>
    <row r="34" spans="1:10" x14ac:dyDescent="0.25">
      <c r="A34" s="15" t="str">
        <f>+[1]Historical!A39</f>
        <v>PLANT OPERATIONS</v>
      </c>
      <c r="B34" s="16">
        <f>+[1]Historical!B39</f>
        <v>361215.81864572997</v>
      </c>
      <c r="C34" s="16" t="e">
        <f>C168</f>
        <v>#REF!</v>
      </c>
      <c r="D34" s="16" t="e">
        <f>D168</f>
        <v>#REF!</v>
      </c>
      <c r="E34" s="24"/>
      <c r="F34" s="16">
        <f>F168</f>
        <v>536250</v>
      </c>
      <c r="G34" s="16">
        <f>G168</f>
        <v>544100</v>
      </c>
      <c r="H34" s="84">
        <f>H168</f>
        <v>393731</v>
      </c>
      <c r="I34" s="39">
        <f>I168</f>
        <v>588600</v>
      </c>
      <c r="J34" s="23"/>
    </row>
    <row r="35" spans="1:10" x14ac:dyDescent="0.25">
      <c r="A35" s="15" t="str">
        <f>+[1]Historical!A40</f>
        <v>DIETARY DEPT</v>
      </c>
      <c r="B35" s="16">
        <f>+[1]Historical!B40</f>
        <v>433905.89522291231</v>
      </c>
      <c r="C35" s="16" t="e">
        <f>C183</f>
        <v>#REF!</v>
      </c>
      <c r="D35" s="16" t="e">
        <f>D183</f>
        <v>#REF!</v>
      </c>
      <c r="E35" s="24"/>
      <c r="F35" s="16">
        <f>F183</f>
        <v>652200</v>
      </c>
      <c r="G35" s="16">
        <f>G183</f>
        <v>688000</v>
      </c>
      <c r="H35" s="84">
        <f>H183</f>
        <v>434885</v>
      </c>
      <c r="I35" s="39">
        <f>I183</f>
        <v>731900</v>
      </c>
      <c r="J35" s="23"/>
    </row>
    <row r="36" spans="1:10" x14ac:dyDescent="0.25">
      <c r="A36" s="15" t="str">
        <f>+[1]Historical!A41</f>
        <v>LAUNDRY DEPT</v>
      </c>
      <c r="B36" s="16">
        <f>+[1]Historical!B41</f>
        <v>28142.670049400811</v>
      </c>
      <c r="C36" s="16" t="e">
        <f>C196</f>
        <v>#REF!</v>
      </c>
      <c r="D36" s="16" t="e">
        <f>D196</f>
        <v>#REF!</v>
      </c>
      <c r="E36" s="24"/>
      <c r="F36" s="16">
        <f>F196</f>
        <v>38000</v>
      </c>
      <c r="G36" s="16">
        <f>G196</f>
        <v>41500</v>
      </c>
      <c r="H36" s="84">
        <f>H196</f>
        <v>31570</v>
      </c>
      <c r="I36" s="39">
        <f>I196</f>
        <v>49200</v>
      </c>
      <c r="J36" s="23"/>
    </row>
    <row r="37" spans="1:10" x14ac:dyDescent="0.25">
      <c r="A37" s="15" t="str">
        <f>+[1]Historical!A42</f>
        <v>HOUSEKEEPING DEPT</v>
      </c>
      <c r="B37" s="16">
        <f>+[1]Historical!B42</f>
        <v>257053.57631717893</v>
      </c>
      <c r="C37" s="16" t="e">
        <f>C206</f>
        <v>#REF!</v>
      </c>
      <c r="D37" s="16" t="e">
        <f>D206</f>
        <v>#REF!</v>
      </c>
      <c r="E37" s="24"/>
      <c r="F37" s="16">
        <f>F206</f>
        <v>322500</v>
      </c>
      <c r="G37" s="16">
        <f>G206</f>
        <v>292500</v>
      </c>
      <c r="H37" s="84">
        <f>H206</f>
        <v>149158</v>
      </c>
      <c r="I37" s="39">
        <f>I206</f>
        <v>294000</v>
      </c>
      <c r="J37" s="23"/>
    </row>
    <row r="38" spans="1:10" x14ac:dyDescent="0.25">
      <c r="A38" s="15" t="str">
        <f>+[1]Historical!A43</f>
        <v>NURSING DEPT</v>
      </c>
      <c r="B38" s="16">
        <f>+[1]Historical!B43</f>
        <v>2657938.2973983753</v>
      </c>
      <c r="C38" s="16" t="e">
        <f>C240</f>
        <v>#REF!</v>
      </c>
      <c r="D38" s="16" t="e">
        <f>D240</f>
        <v>#REF!</v>
      </c>
      <c r="E38" s="24"/>
      <c r="F38" s="16">
        <f>F240</f>
        <v>3317900</v>
      </c>
      <c r="G38" s="16">
        <f>G240</f>
        <v>3422160</v>
      </c>
      <c r="H38" s="84">
        <f>H240</f>
        <v>2194277</v>
      </c>
      <c r="I38" s="39">
        <f>I240</f>
        <v>3397700</v>
      </c>
      <c r="J38" s="23"/>
    </row>
    <row r="39" spans="1:10" x14ac:dyDescent="0.25">
      <c r="A39" s="15" t="str">
        <f>+[1]Historical!A44</f>
        <v>ANCILLARY SERVICES</v>
      </c>
      <c r="B39" s="16">
        <f>+[1]Historical!B44</f>
        <v>415246.56958332454</v>
      </c>
      <c r="C39" s="16" t="e">
        <f>C271</f>
        <v>#REF!</v>
      </c>
      <c r="D39" s="16" t="e">
        <f>D271</f>
        <v>#REF!</v>
      </c>
      <c r="E39" s="24"/>
      <c r="F39" s="16">
        <f>F271</f>
        <v>360200</v>
      </c>
      <c r="G39" s="16">
        <f>G271</f>
        <v>262400</v>
      </c>
      <c r="H39" s="84">
        <f>H271</f>
        <v>202344</v>
      </c>
      <c r="I39" s="39">
        <f>I271</f>
        <v>315169</v>
      </c>
      <c r="J39" s="23"/>
    </row>
    <row r="40" spans="1:10" x14ac:dyDescent="0.25">
      <c r="A40" s="15" t="str">
        <f>+[1]Historical!A45</f>
        <v>RECREATION DEPT</v>
      </c>
      <c r="B40" s="16">
        <f>+[1]Historical!B45</f>
        <v>142537.58001425068</v>
      </c>
      <c r="C40" s="16" t="e">
        <f>C281</f>
        <v>#REF!</v>
      </c>
      <c r="D40" s="16" t="e">
        <f>D281</f>
        <v>#REF!</v>
      </c>
      <c r="E40" s="24"/>
      <c r="F40" s="16">
        <f>F281</f>
        <v>361000</v>
      </c>
      <c r="G40" s="16">
        <f>G281</f>
        <v>361700</v>
      </c>
      <c r="H40" s="84">
        <f>H281</f>
        <v>217403</v>
      </c>
      <c r="I40" s="39">
        <f>I281</f>
        <v>384825</v>
      </c>
      <c r="J40" s="23"/>
    </row>
    <row r="41" spans="1:10" x14ac:dyDescent="0.25">
      <c r="A41" s="15" t="str">
        <f>+[1]Historical!A46</f>
        <v>SOCIAL SERVICES DEPT</v>
      </c>
      <c r="B41" s="16">
        <f>+[1]Historical!B46</f>
        <v>54294.769274517865</v>
      </c>
      <c r="C41" s="16" t="e">
        <f>C292</f>
        <v>#REF!</v>
      </c>
      <c r="D41" s="16" t="e">
        <f>D292</f>
        <v>#REF!</v>
      </c>
      <c r="E41" s="24"/>
      <c r="F41" s="16">
        <f>F292</f>
        <v>81100</v>
      </c>
      <c r="G41" s="16">
        <f>G292</f>
        <v>97600</v>
      </c>
      <c r="H41" s="84">
        <f>H292</f>
        <v>66648</v>
      </c>
      <c r="I41" s="39">
        <f>I292</f>
        <v>132900</v>
      </c>
      <c r="J41" s="23"/>
    </row>
    <row r="42" spans="1:10" x14ac:dyDescent="0.25">
      <c r="A42" s="19" t="str">
        <f>+[1]Historical!A47</f>
        <v>TOTAL EXPENSE</v>
      </c>
      <c r="B42" s="20">
        <f>+[1]Historical!B47</f>
        <v>5665873.1299999999</v>
      </c>
      <c r="C42" s="20" t="e">
        <f>SUM(C32:C41)</f>
        <v>#REF!</v>
      </c>
      <c r="D42" s="20" t="e">
        <f>SUM(D32:D41)</f>
        <v>#REF!</v>
      </c>
      <c r="E42" s="24"/>
      <c r="F42" s="20">
        <f>SUM(F32:F41)</f>
        <v>7442625</v>
      </c>
      <c r="G42" s="20">
        <f>SUM(G32:G41)</f>
        <v>7360181.7199999997</v>
      </c>
      <c r="H42" s="85">
        <f>SUM(H32:H41)</f>
        <v>4601177</v>
      </c>
      <c r="I42" s="47">
        <f>SUM(I32:I41)</f>
        <v>7320119</v>
      </c>
      <c r="J42" s="23"/>
    </row>
    <row r="43" spans="1:10" x14ac:dyDescent="0.25">
      <c r="A43" s="11"/>
      <c r="B43" s="12"/>
      <c r="C43" s="12"/>
      <c r="D43" s="12"/>
      <c r="E43" s="24"/>
      <c r="F43" s="41"/>
      <c r="G43" s="41"/>
      <c r="H43" s="81"/>
      <c r="I43" s="70"/>
      <c r="J43" s="23"/>
    </row>
    <row r="44" spans="1:10" x14ac:dyDescent="0.25">
      <c r="A44" s="46" t="str">
        <f>+[1]Historical!A49</f>
        <v>OPERATIONS PROFIT/(LOSS)</v>
      </c>
      <c r="B44" s="47">
        <f>+[1]Historical!B49</f>
        <v>-1116866.25</v>
      </c>
      <c r="C44" s="47" t="e">
        <f>C29-C42</f>
        <v>#REF!</v>
      </c>
      <c r="D44" s="47" t="e">
        <f>D29-D42</f>
        <v>#REF!</v>
      </c>
      <c r="E44" s="24"/>
      <c r="F44" s="47">
        <f>F29-F42</f>
        <v>37225</v>
      </c>
      <c r="G44" s="47">
        <f>G29-G42</f>
        <v>113718.28000000026</v>
      </c>
      <c r="H44" s="85">
        <f>H29-H42</f>
        <v>2220269</v>
      </c>
      <c r="I44" s="47">
        <f>I29-I42</f>
        <v>631</v>
      </c>
      <c r="J44" s="23"/>
    </row>
    <row r="45" spans="1:10" x14ac:dyDescent="0.25">
      <c r="A45" s="25" t="str">
        <f>+[1]Historical!A50</f>
        <v>NON OP. INCOME/EXPENSE</v>
      </c>
      <c r="B45" s="45">
        <f>+[1]Historical!B50</f>
        <v>0</v>
      </c>
      <c r="C45" s="45">
        <f>C297</f>
        <v>0</v>
      </c>
      <c r="D45" s="45">
        <f>D297</f>
        <v>0</v>
      </c>
      <c r="E45" s="24"/>
      <c r="F45" s="59"/>
      <c r="G45" s="59"/>
      <c r="H45" s="84">
        <f>H297</f>
        <v>0</v>
      </c>
      <c r="I45" s="39">
        <f>I297</f>
        <v>0</v>
      </c>
      <c r="J45" s="23"/>
    </row>
    <row r="46" spans="1:10" x14ac:dyDescent="0.25">
      <c r="A46" s="25" t="str">
        <f>+[1]Historical!A51</f>
        <v>PROFIT/(LOSS)</v>
      </c>
      <c r="B46" s="45">
        <f>+[1]Historical!B51</f>
        <v>-1116866.25</v>
      </c>
      <c r="C46" s="45" t="e">
        <f>C44-C45</f>
        <v>#REF!</v>
      </c>
      <c r="D46" s="45" t="e">
        <f>D44-D45</f>
        <v>#REF!</v>
      </c>
      <c r="E46" s="24"/>
      <c r="F46" s="45">
        <f>F44-F45</f>
        <v>37225</v>
      </c>
      <c r="G46" s="45">
        <f>G44-G45</f>
        <v>113718.28000000026</v>
      </c>
      <c r="H46" s="84">
        <f>H44-H45</f>
        <v>2220269</v>
      </c>
      <c r="I46" s="39">
        <f>I44-I45</f>
        <v>631</v>
      </c>
      <c r="J46" s="23"/>
    </row>
    <row r="47" spans="1:10" x14ac:dyDescent="0.25">
      <c r="A47" s="25" t="str">
        <f>+[1]Historical!A52</f>
        <v>ADD BACK DEPRECIATION</v>
      </c>
      <c r="B47" s="45">
        <f>+[1]Historical!B52</f>
        <v>160458.21</v>
      </c>
      <c r="C47" s="45">
        <f>C125+C134+C137+C138+C139+C130+C126</f>
        <v>211996.08223684208</v>
      </c>
      <c r="D47" s="45">
        <f>D125+D134+D137+D138+D139+D130+D126</f>
        <v>214313.35</v>
      </c>
      <c r="E47" s="24"/>
      <c r="F47" s="59">
        <v>226700</v>
      </c>
      <c r="G47" s="59">
        <f>G125+G126+G130+G137+G138</f>
        <v>242421.72</v>
      </c>
      <c r="H47" s="84">
        <v>220959.09</v>
      </c>
      <c r="I47" s="39">
        <v>220959.09</v>
      </c>
      <c r="J47" s="23"/>
    </row>
    <row r="48" spans="1:10" x14ac:dyDescent="0.25">
      <c r="A48" s="48" t="str">
        <f>+[1]Historical!A53</f>
        <v>NET PROFIT (LOSS)</v>
      </c>
      <c r="B48" s="39">
        <f>+[1]Historical!B53</f>
        <v>-956408.04</v>
      </c>
      <c r="C48" s="39" t="e">
        <f>C46+C47</f>
        <v>#REF!</v>
      </c>
      <c r="D48" s="39" t="e">
        <f>D46+D47</f>
        <v>#REF!</v>
      </c>
      <c r="E48" s="24"/>
      <c r="F48" s="39">
        <f>F46+F47</f>
        <v>263925</v>
      </c>
      <c r="G48" s="39">
        <f>G46+G47</f>
        <v>356140.00000000023</v>
      </c>
      <c r="H48" s="84">
        <f>H46+H47</f>
        <v>2441228.09</v>
      </c>
      <c r="I48" s="39">
        <f>I46+I47</f>
        <v>221590.09</v>
      </c>
      <c r="J48" s="23"/>
    </row>
    <row r="49" spans="1:10" x14ac:dyDescent="0.25">
      <c r="A49" s="52"/>
      <c r="B49" s="49"/>
      <c r="C49" s="49"/>
      <c r="D49" s="49"/>
      <c r="E49" s="24"/>
      <c r="F49" s="61"/>
      <c r="G49" s="61"/>
      <c r="H49" s="81"/>
      <c r="I49" s="70"/>
      <c r="J49" s="23"/>
    </row>
    <row r="50" spans="1:10" x14ac:dyDescent="0.25">
      <c r="A50" s="52" t="str">
        <f>+[1]Historical!A218</f>
        <v>MISC REVENUE:</v>
      </c>
      <c r="B50" s="49"/>
      <c r="C50" s="49"/>
      <c r="D50" s="49"/>
      <c r="E50" s="24"/>
      <c r="F50" s="61"/>
      <c r="G50" s="61"/>
      <c r="H50" s="81"/>
      <c r="I50" s="70"/>
      <c r="J50" s="23"/>
    </row>
    <row r="51" spans="1:10" ht="15.75" customHeight="1" x14ac:dyDescent="0.25">
      <c r="A51" s="25" t="str">
        <f>+[1]Historical!A221</f>
        <v>MEALS SOLD - GUESTS</v>
      </c>
      <c r="B51" s="45">
        <v>318</v>
      </c>
      <c r="C51" s="45">
        <f t="shared" ref="C51:C69" si="1">+B51/$B$3*$C$3</f>
        <v>381.80921052631578</v>
      </c>
      <c r="D51" s="45">
        <v>1558.0348205996142</v>
      </c>
      <c r="E51" s="24"/>
      <c r="F51" s="59">
        <v>100</v>
      </c>
      <c r="G51" s="59">
        <v>100</v>
      </c>
      <c r="H51" s="82">
        <v>59</v>
      </c>
      <c r="I51" s="60">
        <v>350</v>
      </c>
      <c r="J51" s="23"/>
    </row>
    <row r="52" spans="1:10" ht="16.5" customHeight="1" x14ac:dyDescent="0.25">
      <c r="A52" s="25" t="str">
        <f>+[1]Historical!A225</f>
        <v>VENDING INCOME</v>
      </c>
      <c r="B52" s="45">
        <v>29.31</v>
      </c>
      <c r="C52" s="45">
        <f t="shared" si="1"/>
        <v>35.191282894736844</v>
      </c>
      <c r="D52" s="45">
        <v>536.37997559532494</v>
      </c>
      <c r="E52" s="24"/>
      <c r="F52" s="59">
        <v>200</v>
      </c>
      <c r="G52" s="59">
        <v>100</v>
      </c>
      <c r="H52" s="82">
        <v>88</v>
      </c>
      <c r="I52" s="60">
        <v>200</v>
      </c>
      <c r="J52" s="23"/>
    </row>
    <row r="53" spans="1:10" ht="3" hidden="1" customHeight="1" x14ac:dyDescent="0.25">
      <c r="A53" s="25"/>
      <c r="B53" s="45"/>
      <c r="C53" s="45"/>
      <c r="D53" s="45"/>
      <c r="E53" s="24"/>
      <c r="F53" s="59"/>
      <c r="G53" s="59"/>
      <c r="H53" s="82"/>
      <c r="I53" s="60"/>
      <c r="J53" s="23"/>
    </row>
    <row r="54" spans="1:10" ht="18" customHeight="1" x14ac:dyDescent="0.25">
      <c r="A54" s="25" t="str">
        <f>+[1]Historical!A229</f>
        <v>GARNISHMENT FEES</v>
      </c>
      <c r="B54" s="45">
        <v>50</v>
      </c>
      <c r="C54" s="45">
        <f>+B54/$B$3*$C$3</f>
        <v>60.03289473684211</v>
      </c>
      <c r="D54" s="45">
        <v>132.22727819996135</v>
      </c>
      <c r="E54" s="24"/>
      <c r="F54" s="50">
        <v>100</v>
      </c>
      <c r="G54" s="50">
        <v>100</v>
      </c>
      <c r="H54" s="86">
        <v>0</v>
      </c>
      <c r="I54" s="57">
        <v>100</v>
      </c>
      <c r="J54" s="23"/>
    </row>
    <row r="55" spans="1:10" x14ac:dyDescent="0.25">
      <c r="A55" s="15" t="str">
        <f>+[1]Historical!A230</f>
        <v>INTEREST INCOME</v>
      </c>
      <c r="B55" s="16">
        <v>382.89</v>
      </c>
      <c r="C55" s="16">
        <f t="shared" si="1"/>
        <v>459.7199013157894</v>
      </c>
      <c r="D55" s="16">
        <v>1600.0829077813921</v>
      </c>
      <c r="E55" s="24"/>
      <c r="F55" s="50">
        <v>50</v>
      </c>
      <c r="G55" s="42">
        <v>0</v>
      </c>
      <c r="H55" s="82">
        <v>0</v>
      </c>
      <c r="I55" s="60">
        <v>0</v>
      </c>
      <c r="J55" s="23"/>
    </row>
    <row r="56" spans="1:10" ht="15" customHeight="1" x14ac:dyDescent="0.25">
      <c r="A56" s="15" t="str">
        <f>+[1]Historical!A232</f>
        <v>JURY DUTIE INCOME</v>
      </c>
      <c r="B56" s="16">
        <f>+[1]Historical!B232</f>
        <v>0</v>
      </c>
      <c r="C56" s="16">
        <f t="shared" si="1"/>
        <v>0</v>
      </c>
      <c r="D56" s="16">
        <v>18</v>
      </c>
      <c r="E56" s="24"/>
      <c r="F56" s="42">
        <v>100</v>
      </c>
      <c r="G56" s="42">
        <v>100</v>
      </c>
      <c r="H56" s="82">
        <v>0</v>
      </c>
      <c r="I56" s="60">
        <v>100</v>
      </c>
      <c r="J56" s="23"/>
    </row>
    <row r="57" spans="1:10" ht="15.75" customHeight="1" x14ac:dyDescent="0.25">
      <c r="A57" s="15" t="str">
        <f>+[1]Historical!A233</f>
        <v>BAD DEBT RECOVERY</v>
      </c>
      <c r="B57" s="16">
        <f>+[1]Historical!B233</f>
        <v>0</v>
      </c>
      <c r="C57" s="16">
        <f t="shared" si="1"/>
        <v>0</v>
      </c>
      <c r="D57" s="16">
        <v>1914.1735703288712</v>
      </c>
      <c r="E57" s="24"/>
      <c r="F57" s="42">
        <v>0</v>
      </c>
      <c r="G57" s="42">
        <v>0</v>
      </c>
      <c r="H57" s="82">
        <v>0</v>
      </c>
      <c r="I57" s="60">
        <v>0</v>
      </c>
      <c r="J57" s="23"/>
    </row>
    <row r="58" spans="1:10" x14ac:dyDescent="0.25">
      <c r="A58" s="15" t="str">
        <f>+[1]Historical!A234</f>
        <v>REFUNDS AND REBATES</v>
      </c>
      <c r="B58" s="16">
        <v>1249.96</v>
      </c>
      <c r="C58" s="16">
        <f t="shared" si="1"/>
        <v>1500.7743421052633</v>
      </c>
      <c r="D58" s="16">
        <v>0</v>
      </c>
      <c r="E58" s="24"/>
      <c r="F58" s="42">
        <v>1800</v>
      </c>
      <c r="G58" s="42">
        <v>3500</v>
      </c>
      <c r="H58" s="82">
        <v>1094</v>
      </c>
      <c r="I58" s="60">
        <v>2500</v>
      </c>
      <c r="J58" s="23"/>
    </row>
    <row r="59" spans="1:10" x14ac:dyDescent="0.25">
      <c r="A59" s="48" t="str">
        <f>+[1]Historical!A235</f>
        <v>MINERAL LEASE REVENUE</v>
      </c>
      <c r="B59" s="39">
        <v>242000</v>
      </c>
      <c r="C59" s="39">
        <f t="shared" si="1"/>
        <v>290559.21052631579</v>
      </c>
      <c r="D59" s="39">
        <v>203000</v>
      </c>
      <c r="E59" s="55"/>
      <c r="F59" s="60">
        <v>1000000</v>
      </c>
      <c r="G59" s="60">
        <v>1200000</v>
      </c>
      <c r="H59" s="82">
        <v>810000</v>
      </c>
      <c r="I59" s="60">
        <v>1300000</v>
      </c>
      <c r="J59" s="23"/>
    </row>
    <row r="60" spans="1:10" hidden="1" x14ac:dyDescent="0.25">
      <c r="A60" s="15" t="str">
        <f>+[1]Historical!A236</f>
        <v>COUNTY RENT CONTRIBUTION</v>
      </c>
      <c r="B60" s="16">
        <v>0</v>
      </c>
      <c r="C60" s="16">
        <f t="shared" si="1"/>
        <v>0</v>
      </c>
      <c r="D60" s="16">
        <v>0</v>
      </c>
      <c r="E60" s="24"/>
      <c r="F60" s="59"/>
      <c r="G60" s="59"/>
      <c r="H60" s="82"/>
      <c r="I60" s="60"/>
      <c r="J60" s="23"/>
    </row>
    <row r="61" spans="1:10" x14ac:dyDescent="0.25">
      <c r="A61" s="48" t="str">
        <f>+[1]Historical!A237</f>
        <v>COUNTY CASH CONTRIBUTION</v>
      </c>
      <c r="B61" s="16">
        <v>500000</v>
      </c>
      <c r="C61" s="16">
        <f t="shared" si="1"/>
        <v>600328.94736842101</v>
      </c>
      <c r="D61" s="16">
        <v>300000</v>
      </c>
      <c r="E61" s="24"/>
      <c r="F61" s="60">
        <v>1100000</v>
      </c>
      <c r="G61" s="60">
        <v>1100000</v>
      </c>
      <c r="H61" s="82">
        <v>600000</v>
      </c>
      <c r="I61" s="60">
        <v>1500000</v>
      </c>
      <c r="J61" s="23"/>
    </row>
    <row r="62" spans="1:10" hidden="1" x14ac:dyDescent="0.25">
      <c r="A62" s="15" t="str">
        <f>+[1]Historical!A238</f>
        <v>COUNTY EQUIP TRANSFERS</v>
      </c>
      <c r="B62" s="16">
        <v>0</v>
      </c>
      <c r="C62" s="16">
        <f t="shared" si="1"/>
        <v>0</v>
      </c>
      <c r="D62" s="16">
        <v>0</v>
      </c>
      <c r="E62" s="24"/>
      <c r="F62" s="42"/>
      <c r="G62" s="42"/>
      <c r="H62" s="82"/>
      <c r="I62" s="60"/>
      <c r="J62" s="23"/>
    </row>
    <row r="63" spans="1:10" x14ac:dyDescent="0.25">
      <c r="A63" s="15" t="str">
        <f>+[1]Historical!A239</f>
        <v>OTHER INCOME</v>
      </c>
      <c r="B63" s="16">
        <v>9853.99</v>
      </c>
      <c r="C63" s="16">
        <f t="shared" si="1"/>
        <v>11831.270888157893</v>
      </c>
      <c r="D63" s="16">
        <v>1005202</v>
      </c>
      <c r="E63" s="24"/>
      <c r="F63" s="42">
        <v>5000</v>
      </c>
      <c r="G63" s="42">
        <v>2500</v>
      </c>
      <c r="H63" s="82">
        <v>7998</v>
      </c>
      <c r="I63" s="60">
        <v>15000</v>
      </c>
      <c r="J63" s="23"/>
    </row>
    <row r="64" spans="1:10" hidden="1" x14ac:dyDescent="0.25">
      <c r="A64" s="15" t="str">
        <f>+[1]Historical!A240</f>
        <v>EMERGENCY GRANT</v>
      </c>
      <c r="B64" s="16">
        <v>0</v>
      </c>
      <c r="C64" s="16">
        <f t="shared" si="1"/>
        <v>0</v>
      </c>
      <c r="D64" s="16">
        <v>0</v>
      </c>
      <c r="E64" s="24"/>
      <c r="F64" s="42"/>
      <c r="G64" s="42"/>
      <c r="H64" s="82"/>
      <c r="I64" s="60"/>
      <c r="J64" s="23"/>
    </row>
    <row r="65" spans="1:10" x14ac:dyDescent="0.25">
      <c r="A65" s="15" t="str">
        <f>+[1]Historical!A241</f>
        <v>QUALITY INCENTIVE</v>
      </c>
      <c r="B65" s="16">
        <v>0</v>
      </c>
      <c r="C65" s="16">
        <f t="shared" si="1"/>
        <v>0</v>
      </c>
      <c r="D65" s="16">
        <v>65000</v>
      </c>
      <c r="E65" s="24"/>
      <c r="F65" s="62">
        <v>65000</v>
      </c>
      <c r="G65" s="62">
        <v>65000</v>
      </c>
      <c r="H65" s="82">
        <v>83645</v>
      </c>
      <c r="I65" s="60">
        <v>75000</v>
      </c>
      <c r="J65" s="23"/>
    </row>
    <row r="66" spans="1:10" x14ac:dyDescent="0.25">
      <c r="A66" s="15" t="str">
        <f>+[1]Historical!A242</f>
        <v>UPPER PAYMENT REVENUE</v>
      </c>
      <c r="B66" s="16">
        <v>826116.15</v>
      </c>
      <c r="C66" s="16">
        <f t="shared" si="1"/>
        <v>991882.87746710528</v>
      </c>
      <c r="D66" s="16">
        <v>1127840.5960885449</v>
      </c>
      <c r="E66" s="24"/>
      <c r="F66" s="59">
        <v>1800000</v>
      </c>
      <c r="G66" s="59">
        <v>1200000</v>
      </c>
      <c r="H66" s="82">
        <v>368233</v>
      </c>
      <c r="I66" s="60">
        <v>750000</v>
      </c>
      <c r="J66" s="23"/>
    </row>
    <row r="67" spans="1:10" x14ac:dyDescent="0.25">
      <c r="A67" s="15" t="str">
        <f>+[1]Historical!A243</f>
        <v>MEDICARE SETTLEMENT PREPAYMENTS</v>
      </c>
      <c r="B67" s="16">
        <v>-6757.46</v>
      </c>
      <c r="C67" s="16">
        <f t="shared" si="1"/>
        <v>-8113.3976973684203</v>
      </c>
      <c r="D67" s="16">
        <v>-75129.822901722902</v>
      </c>
      <c r="E67" s="24"/>
      <c r="F67" s="42">
        <v>-2500</v>
      </c>
      <c r="G67" s="42">
        <v>-2500</v>
      </c>
      <c r="H67" s="82">
        <v>-1500</v>
      </c>
      <c r="I67" s="60">
        <v>-2500</v>
      </c>
      <c r="J67" s="23"/>
    </row>
    <row r="68" spans="1:10" hidden="1" x14ac:dyDescent="0.25">
      <c r="A68" s="15" t="str">
        <f>+[1]Historical!A244</f>
        <v>ATTORNEY FEES COLLECTED</v>
      </c>
      <c r="B68" s="16">
        <f>+[1]Historical!B244</f>
        <v>0</v>
      </c>
      <c r="C68" s="16">
        <f t="shared" si="1"/>
        <v>0</v>
      </c>
      <c r="D68" s="16">
        <v>0</v>
      </c>
      <c r="E68" s="24"/>
      <c r="F68" s="42"/>
      <c r="G68" s="42"/>
      <c r="H68" s="82"/>
      <c r="I68" s="60"/>
      <c r="J68" s="23"/>
    </row>
    <row r="69" spans="1:10" hidden="1" x14ac:dyDescent="0.25">
      <c r="A69" s="15"/>
      <c r="B69" s="16"/>
      <c r="C69" s="16">
        <f t="shared" si="1"/>
        <v>0</v>
      </c>
      <c r="D69" s="16">
        <v>0</v>
      </c>
      <c r="E69" s="24"/>
      <c r="F69" s="42"/>
      <c r="G69" s="42"/>
      <c r="H69" s="82"/>
      <c r="I69" s="60"/>
      <c r="J69" s="23"/>
    </row>
    <row r="70" spans="1:10" x14ac:dyDescent="0.25">
      <c r="A70" s="19" t="str">
        <f>+[1]Historical!A247</f>
        <v>TOTAL MISC INCOME</v>
      </c>
      <c r="B70" s="20">
        <f>SUM(B51:B69)</f>
        <v>1573242.84</v>
      </c>
      <c r="C70" s="20">
        <f>SUM(C51:C69)</f>
        <v>1888926.4361842105</v>
      </c>
      <c r="D70" s="20">
        <f>SUM(D51:D69)</f>
        <v>2631671.6717393273</v>
      </c>
      <c r="E70" s="24"/>
      <c r="F70" s="20">
        <f>SUM(F51:F69)</f>
        <v>3969850</v>
      </c>
      <c r="G70" s="20">
        <f>SUM(G51:G69)</f>
        <v>3568900</v>
      </c>
      <c r="H70" s="85">
        <f>SUM(H51:H69)</f>
        <v>1869617</v>
      </c>
      <c r="I70" s="47">
        <f>SUM(I51:I69)</f>
        <v>3640750</v>
      </c>
      <c r="J70" s="23"/>
    </row>
    <row r="71" spans="1:10" x14ac:dyDescent="0.25">
      <c r="A71" s="11"/>
      <c r="B71" s="12"/>
      <c r="C71" s="12"/>
      <c r="D71" s="12"/>
      <c r="E71" s="24"/>
      <c r="F71" s="41"/>
      <c r="G71" s="41"/>
      <c r="H71" s="81"/>
      <c r="I71" s="70"/>
      <c r="J71" s="23"/>
    </row>
    <row r="72" spans="1:10" x14ac:dyDescent="0.25">
      <c r="A72" s="11" t="str">
        <f>+[1]Historical!A250</f>
        <v>EXPENSES:</v>
      </c>
      <c r="B72" s="12"/>
      <c r="C72" s="12"/>
      <c r="D72" s="12"/>
      <c r="E72" s="24"/>
      <c r="F72" s="41"/>
      <c r="G72" s="41"/>
      <c r="H72" s="81"/>
      <c r="I72" s="70"/>
      <c r="J72" s="23"/>
    </row>
    <row r="73" spans="1:10" x14ac:dyDescent="0.25">
      <c r="A73" s="11"/>
      <c r="B73" s="12"/>
      <c r="C73" s="12"/>
      <c r="D73" s="12"/>
      <c r="E73" s="24"/>
      <c r="F73" s="41"/>
      <c r="G73" s="41"/>
      <c r="H73" s="81"/>
      <c r="I73" s="70"/>
      <c r="J73" s="23"/>
    </row>
    <row r="74" spans="1:10" x14ac:dyDescent="0.25">
      <c r="A74" s="11" t="str">
        <f>+[1]Historical!A252</f>
        <v>ADMINISTRATION:</v>
      </c>
      <c r="B74" s="12"/>
      <c r="C74" s="12"/>
      <c r="D74" s="12"/>
      <c r="E74" s="24"/>
      <c r="F74" s="41"/>
      <c r="G74" s="41"/>
      <c r="H74" s="81"/>
      <c r="I74" s="70"/>
      <c r="J74" s="23"/>
    </row>
    <row r="75" spans="1:10" x14ac:dyDescent="0.25">
      <c r="A75" s="25" t="str">
        <f>+[1]Historical!A253</f>
        <v>SALARIES - ADMINISTRATOR</v>
      </c>
      <c r="B75" s="45">
        <v>99173.59</v>
      </c>
      <c r="C75" s="45">
        <f t="shared" ref="C75:C117" si="2">+B75/$B$3*$C$3</f>
        <v>119073.55378289473</v>
      </c>
      <c r="D75" s="45">
        <v>101980</v>
      </c>
      <c r="E75" s="24"/>
      <c r="F75" s="59">
        <v>105000</v>
      </c>
      <c r="G75" s="59">
        <v>128000</v>
      </c>
      <c r="H75" s="82">
        <v>86732</v>
      </c>
      <c r="I75" s="60">
        <v>132000</v>
      </c>
      <c r="J75" s="23"/>
    </row>
    <row r="76" spans="1:10" hidden="1" x14ac:dyDescent="0.25">
      <c r="A76" s="25" t="str">
        <f>+[1]Historical!A254</f>
        <v>SALARIES - ASSIST. ADMINISTRATOR</v>
      </c>
      <c r="B76" s="45">
        <f>+[1]Historical!B254</f>
        <v>0</v>
      </c>
      <c r="C76" s="45">
        <f t="shared" si="2"/>
        <v>0</v>
      </c>
      <c r="D76" s="45">
        <v>0</v>
      </c>
      <c r="E76" s="24"/>
      <c r="F76" s="59"/>
      <c r="G76" s="59"/>
      <c r="H76" s="82"/>
      <c r="I76" s="60"/>
      <c r="J76" s="23"/>
    </row>
    <row r="77" spans="1:10" x14ac:dyDescent="0.25">
      <c r="A77" s="25" t="str">
        <f>+[1]Historical!A255</f>
        <v>SALARIES &amp; WAGES - OFFICE PERSONNEL</v>
      </c>
      <c r="B77" s="45">
        <v>81561.460000000006</v>
      </c>
      <c r="C77" s="45">
        <f t="shared" si="2"/>
        <v>97927.410855263166</v>
      </c>
      <c r="D77" s="45">
        <v>115667.61</v>
      </c>
      <c r="E77" s="24"/>
      <c r="F77" s="59">
        <v>95000</v>
      </c>
      <c r="G77" s="59">
        <v>75000</v>
      </c>
      <c r="H77" s="82">
        <v>42899</v>
      </c>
      <c r="I77" s="60">
        <v>77700</v>
      </c>
      <c r="J77" s="23"/>
    </row>
    <row r="78" spans="1:10" x14ac:dyDescent="0.25">
      <c r="A78" s="64" t="str">
        <f>+[1]Historical!A256</f>
        <v>EMPL FICA TAX EXPENSE</v>
      </c>
      <c r="B78" s="65">
        <v>218413.97</v>
      </c>
      <c r="C78" s="65">
        <f t="shared" si="2"/>
        <v>262240.4574013158</v>
      </c>
      <c r="D78" s="65">
        <v>205992.00358426018</v>
      </c>
      <c r="E78" s="66"/>
      <c r="F78" s="67">
        <v>225000</v>
      </c>
      <c r="G78" s="67">
        <v>225000</v>
      </c>
      <c r="H78" s="82">
        <v>151911</v>
      </c>
      <c r="I78" s="60">
        <v>235000</v>
      </c>
      <c r="J78" s="23"/>
    </row>
    <row r="79" spans="1:10" hidden="1" x14ac:dyDescent="0.25">
      <c r="A79" s="15" t="str">
        <f>+[1]Historical!A257</f>
        <v>FUTA EXPENSE</v>
      </c>
      <c r="B79" s="16">
        <v>0</v>
      </c>
      <c r="C79" s="16">
        <f t="shared" si="2"/>
        <v>0</v>
      </c>
      <c r="D79" s="16">
        <v>0</v>
      </c>
      <c r="E79" s="24"/>
      <c r="F79" s="42"/>
      <c r="G79" s="42"/>
      <c r="H79" s="82"/>
      <c r="I79" s="60"/>
      <c r="J79" s="23"/>
    </row>
    <row r="80" spans="1:10" x14ac:dyDescent="0.25">
      <c r="A80" s="15" t="str">
        <f>+[1]Historical!A258</f>
        <v>SUTA EXPENSE</v>
      </c>
      <c r="B80" s="16">
        <v>1986.11</v>
      </c>
      <c r="C80" s="16">
        <f t="shared" si="2"/>
        <v>2384.6386513157895</v>
      </c>
      <c r="D80" s="16">
        <v>2621.7557933270477</v>
      </c>
      <c r="E80" s="24"/>
      <c r="F80" s="42">
        <v>5000</v>
      </c>
      <c r="G80" s="42">
        <v>2500</v>
      </c>
      <c r="H80" s="82">
        <v>0</v>
      </c>
      <c r="I80" s="60">
        <v>2500</v>
      </c>
      <c r="J80" s="23"/>
    </row>
    <row r="81" spans="1:10" x14ac:dyDescent="0.25">
      <c r="A81" s="64" t="str">
        <f>+[1]Historical!A259</f>
        <v>GROUP INS &amp; FRINGE BENEFITS</v>
      </c>
      <c r="B81" s="65">
        <v>717490.05</v>
      </c>
      <c r="C81" s="65">
        <f t="shared" si="2"/>
        <v>861460.09292763157</v>
      </c>
      <c r="D81" s="65">
        <v>645462.76695715718</v>
      </c>
      <c r="E81" s="66"/>
      <c r="F81" s="67">
        <v>895000</v>
      </c>
      <c r="G81" s="67">
        <v>750000</v>
      </c>
      <c r="H81" s="82">
        <v>509951</v>
      </c>
      <c r="I81" s="60">
        <v>820000</v>
      </c>
      <c r="J81" s="23"/>
    </row>
    <row r="82" spans="1:10" x14ac:dyDescent="0.25">
      <c r="A82" s="15" t="str">
        <f>+[1]Historical!A260</f>
        <v>HEALTH SAVINGS INSURANCE EXPENSE</v>
      </c>
      <c r="B82" s="16">
        <v>190902.19</v>
      </c>
      <c r="C82" s="16">
        <f t="shared" si="2"/>
        <v>229208.22154605263</v>
      </c>
      <c r="D82" s="16">
        <v>164241</v>
      </c>
      <c r="E82" s="24"/>
      <c r="F82" s="42">
        <v>110000</v>
      </c>
      <c r="G82" s="42">
        <v>110000</v>
      </c>
      <c r="H82" s="82">
        <v>77500</v>
      </c>
      <c r="I82" s="60">
        <v>117000</v>
      </c>
      <c r="J82" s="23"/>
    </row>
    <row r="83" spans="1:10" x14ac:dyDescent="0.25">
      <c r="A83" s="15" t="str">
        <f>+[1]Historical!A261</f>
        <v>EMPLOYEE BENEFITS</v>
      </c>
      <c r="B83" s="16">
        <v>4144.01</v>
      </c>
      <c r="C83" s="16">
        <f t="shared" si="2"/>
        <v>4975.5383223684212</v>
      </c>
      <c r="D83" s="16">
        <v>5988.5953213356997</v>
      </c>
      <c r="E83" s="24"/>
      <c r="F83" s="42">
        <v>7500</v>
      </c>
      <c r="G83" s="42">
        <v>8000</v>
      </c>
      <c r="H83" s="82">
        <v>8636</v>
      </c>
      <c r="I83" s="60">
        <v>15000</v>
      </c>
      <c r="J83" s="23"/>
    </row>
    <row r="84" spans="1:10" hidden="1" x14ac:dyDescent="0.25">
      <c r="A84" s="15" t="str">
        <f>+[1]Historical!A262</f>
        <v>ACCRUED VACATION</v>
      </c>
      <c r="B84" s="16">
        <v>0</v>
      </c>
      <c r="C84" s="16">
        <f t="shared" si="2"/>
        <v>0</v>
      </c>
      <c r="D84" s="16">
        <v>2434.31134142671</v>
      </c>
      <c r="E84" s="24"/>
      <c r="F84" s="42"/>
      <c r="G84" s="42"/>
      <c r="H84" s="82"/>
      <c r="I84" s="60"/>
      <c r="J84" s="23"/>
    </row>
    <row r="85" spans="1:10" x14ac:dyDescent="0.25">
      <c r="A85" s="15" t="str">
        <f>+[1]Historical!A263</f>
        <v>PENSION COSTS</v>
      </c>
      <c r="B85" s="16">
        <v>405848.66</v>
      </c>
      <c r="C85" s="16">
        <f t="shared" si="2"/>
        <v>487285.3976973684</v>
      </c>
      <c r="D85" s="16">
        <v>420974.24632850313</v>
      </c>
      <c r="E85" s="24"/>
      <c r="F85" s="42">
        <v>460000</v>
      </c>
      <c r="G85" s="42">
        <v>450000</v>
      </c>
      <c r="H85" s="82">
        <v>288598</v>
      </c>
      <c r="I85" s="60">
        <v>458000</v>
      </c>
      <c r="J85" s="23" t="s">
        <v>148</v>
      </c>
    </row>
    <row r="86" spans="1:10" hidden="1" x14ac:dyDescent="0.25">
      <c r="A86" s="15" t="str">
        <f>+[1]Historical!A264</f>
        <v>EMPLOYEE VACCINATIONS</v>
      </c>
      <c r="B86" s="16">
        <v>0</v>
      </c>
      <c r="C86" s="16">
        <f t="shared" si="2"/>
        <v>0</v>
      </c>
      <c r="D86" s="16">
        <v>0</v>
      </c>
      <c r="E86" s="24"/>
      <c r="F86" s="42"/>
      <c r="G86" s="42"/>
      <c r="H86" s="82"/>
      <c r="I86" s="60"/>
      <c r="J86" s="23"/>
    </row>
    <row r="87" spans="1:10" hidden="1" x14ac:dyDescent="0.25">
      <c r="A87" s="15" t="str">
        <f>+[1]Historical!A265</f>
        <v>EMPLOYEE UNIFORMS</v>
      </c>
      <c r="B87" s="16">
        <v>0</v>
      </c>
      <c r="C87" s="16">
        <f t="shared" si="2"/>
        <v>0</v>
      </c>
      <c r="D87" s="16">
        <v>30.318093845065281</v>
      </c>
      <c r="E87" s="24"/>
      <c r="F87" s="42"/>
      <c r="G87" s="42"/>
      <c r="H87" s="82"/>
      <c r="I87" s="60"/>
      <c r="J87" s="23"/>
    </row>
    <row r="88" spans="1:10" hidden="1" x14ac:dyDescent="0.25">
      <c r="A88" s="15" t="str">
        <f>+[1]Historical!A266</f>
        <v>EMPLOYEE/GUEST MEALS PURCHASED</v>
      </c>
      <c r="B88" s="16">
        <v>269.04000000000002</v>
      </c>
      <c r="C88" s="16">
        <f t="shared" si="2"/>
        <v>323.02500000000003</v>
      </c>
      <c r="D88" s="16">
        <v>602.30624737517132</v>
      </c>
      <c r="E88" s="24"/>
      <c r="F88" s="42"/>
      <c r="G88" s="42"/>
      <c r="H88" s="82"/>
      <c r="I88" s="60"/>
      <c r="J88" s="23"/>
    </row>
    <row r="89" spans="1:10" x14ac:dyDescent="0.25">
      <c r="A89" s="15" t="str">
        <f>+[1]Historical!A267</f>
        <v>DUES, SUB, &amp; LICENSES</v>
      </c>
      <c r="B89" s="16">
        <v>8400.83</v>
      </c>
      <c r="C89" s="16">
        <f t="shared" si="2"/>
        <v>10086.522861842104</v>
      </c>
      <c r="D89" s="16">
        <v>8950.3606423577257</v>
      </c>
      <c r="E89" s="24"/>
      <c r="F89" s="42">
        <v>11000</v>
      </c>
      <c r="G89" s="42">
        <v>12000</v>
      </c>
      <c r="H89" s="82">
        <v>6695</v>
      </c>
      <c r="I89" s="60">
        <v>12000</v>
      </c>
      <c r="J89" s="23"/>
    </row>
    <row r="90" spans="1:10" x14ac:dyDescent="0.25">
      <c r="A90" s="15" t="str">
        <f>+[1]Historical!A268</f>
        <v>OFFICE SUPPLIES</v>
      </c>
      <c r="B90" s="16">
        <v>9669.69</v>
      </c>
      <c r="C90" s="16">
        <f t="shared" si="2"/>
        <v>11609.989638157895</v>
      </c>
      <c r="D90" s="16">
        <v>5169.5767164987319</v>
      </c>
      <c r="E90" s="24"/>
      <c r="F90" s="42">
        <v>5000</v>
      </c>
      <c r="G90" s="42">
        <v>5000</v>
      </c>
      <c r="H90" s="82">
        <v>3581</v>
      </c>
      <c r="I90" s="60">
        <v>6500</v>
      </c>
      <c r="J90" s="23"/>
    </row>
    <row r="91" spans="1:10" x14ac:dyDescent="0.25">
      <c r="A91" s="15" t="str">
        <f>+[1]Historical!A269</f>
        <v>POSTAGE COSTS</v>
      </c>
      <c r="B91" s="16">
        <v>2364.1</v>
      </c>
      <c r="C91" s="16">
        <f t="shared" si="2"/>
        <v>2838.4753289473683</v>
      </c>
      <c r="D91" s="16">
        <v>1961.7022162927813</v>
      </c>
      <c r="E91" s="24"/>
      <c r="F91" s="42">
        <v>2800</v>
      </c>
      <c r="G91" s="42">
        <v>2800</v>
      </c>
      <c r="H91" s="82">
        <v>1550</v>
      </c>
      <c r="I91" s="60">
        <v>1500</v>
      </c>
      <c r="J91" s="23"/>
    </row>
    <row r="92" spans="1:10" x14ac:dyDescent="0.25">
      <c r="A92" s="15" t="str">
        <f>+[1]Historical!A270</f>
        <v>PRINTING COSTS</v>
      </c>
      <c r="B92" s="16">
        <v>51.19</v>
      </c>
      <c r="C92" s="16">
        <f t="shared" si="2"/>
        <v>61.461677631578944</v>
      </c>
      <c r="D92" s="16">
        <v>374.58550929823349</v>
      </c>
      <c r="E92" s="24"/>
      <c r="F92" s="42">
        <v>800</v>
      </c>
      <c r="G92" s="42">
        <v>800</v>
      </c>
      <c r="H92" s="82">
        <v>398</v>
      </c>
      <c r="I92" s="60">
        <v>450</v>
      </c>
      <c r="J92" s="23"/>
    </row>
    <row r="93" spans="1:10" x14ac:dyDescent="0.25">
      <c r="A93" s="15" t="str">
        <f>+[1]Historical!A271</f>
        <v>LEGAL &amp; ACCOUNTING</v>
      </c>
      <c r="B93" s="16">
        <v>20326.89</v>
      </c>
      <c r="C93" s="16">
        <f t="shared" si="2"/>
        <v>24405.640953947368</v>
      </c>
      <c r="D93" s="16">
        <v>19500</v>
      </c>
      <c r="E93" s="24"/>
      <c r="F93" s="42">
        <v>58000</v>
      </c>
      <c r="G93" s="42">
        <v>55000</v>
      </c>
      <c r="H93" s="82">
        <v>43060</v>
      </c>
      <c r="I93" s="60">
        <v>66000</v>
      </c>
      <c r="J93" s="23"/>
    </row>
    <row r="94" spans="1:10" hidden="1" x14ac:dyDescent="0.25">
      <c r="A94" s="15" t="str">
        <f>+[1]Historical!A272</f>
        <v>PAYROLL PROCESSING COSTS</v>
      </c>
      <c r="B94" s="16">
        <v>0</v>
      </c>
      <c r="C94" s="16">
        <f t="shared" si="2"/>
        <v>0</v>
      </c>
      <c r="D94" s="16">
        <v>0</v>
      </c>
      <c r="E94" s="24"/>
      <c r="F94" s="42"/>
      <c r="G94" s="42"/>
      <c r="H94" s="82"/>
      <c r="I94" s="60"/>
      <c r="J94" s="23"/>
    </row>
    <row r="95" spans="1:10" hidden="1" x14ac:dyDescent="0.25">
      <c r="A95" s="15" t="str">
        <f>+[1]Historical!A273</f>
        <v>UTILIZATION REVIEW</v>
      </c>
      <c r="B95" s="16">
        <v>0</v>
      </c>
      <c r="C95" s="16">
        <f t="shared" si="2"/>
        <v>0</v>
      </c>
      <c r="D95" s="16">
        <v>0</v>
      </c>
      <c r="E95" s="24"/>
      <c r="F95" s="42"/>
      <c r="G95" s="42"/>
      <c r="H95" s="82"/>
      <c r="I95" s="60"/>
      <c r="J95" s="23"/>
    </row>
    <row r="96" spans="1:10" x14ac:dyDescent="0.25">
      <c r="A96" s="15" t="str">
        <f>+[1]Historical!A274</f>
        <v>TRAINING, TRAVEL &amp; SEMINARS</v>
      </c>
      <c r="B96" s="16">
        <v>17240.88</v>
      </c>
      <c r="C96" s="16">
        <f t="shared" si="2"/>
        <v>20700.398684210526</v>
      </c>
      <c r="D96" s="16">
        <v>25000</v>
      </c>
      <c r="E96" s="24"/>
      <c r="F96" s="62">
        <v>25000</v>
      </c>
      <c r="G96" s="62">
        <v>30000</v>
      </c>
      <c r="H96" s="82">
        <v>27947</v>
      </c>
      <c r="I96" s="60">
        <v>45000</v>
      </c>
      <c r="J96" s="23" t="s">
        <v>149</v>
      </c>
    </row>
    <row r="97" spans="1:10" x14ac:dyDescent="0.25">
      <c r="A97" s="25" t="str">
        <f>+[1]Historical!A275</f>
        <v>DATA PROCESSING</v>
      </c>
      <c r="B97" s="26">
        <v>17474.88</v>
      </c>
      <c r="C97" s="16">
        <f t="shared" si="2"/>
        <v>20981.35263157895</v>
      </c>
      <c r="D97" s="26">
        <v>30000</v>
      </c>
      <c r="E97" s="24"/>
      <c r="F97" s="42">
        <v>30000</v>
      </c>
      <c r="G97" s="42">
        <v>25000</v>
      </c>
      <c r="H97" s="82">
        <v>25210</v>
      </c>
      <c r="I97" s="60">
        <v>39000</v>
      </c>
      <c r="J97" s="23"/>
    </row>
    <row r="98" spans="1:10" x14ac:dyDescent="0.25">
      <c r="A98" s="15" t="str">
        <f>+[1]Historical!A276</f>
        <v>PATIENT DAY ASSESSMENT TAX - UT</v>
      </c>
      <c r="B98" s="16">
        <v>378117.68</v>
      </c>
      <c r="C98" s="16">
        <f t="shared" si="2"/>
        <v>453989.97763157892</v>
      </c>
      <c r="D98" s="16">
        <v>293597.0750694524</v>
      </c>
      <c r="E98" s="24"/>
      <c r="F98" s="42">
        <v>400000</v>
      </c>
      <c r="G98" s="42">
        <v>375000</v>
      </c>
      <c r="H98" s="82">
        <v>166001</v>
      </c>
      <c r="I98" s="60">
        <v>300000</v>
      </c>
      <c r="J98" s="23"/>
    </row>
    <row r="99" spans="1:10" x14ac:dyDescent="0.25">
      <c r="A99" s="15" t="str">
        <f>+[1]Historical!A277</f>
        <v>INTEREST</v>
      </c>
      <c r="B99" s="16">
        <v>205.85</v>
      </c>
      <c r="C99" s="16">
        <f t="shared" si="2"/>
        <v>247.15542763157896</v>
      </c>
      <c r="D99" s="16">
        <v>46.490678616496737</v>
      </c>
      <c r="E99" s="24"/>
      <c r="F99" s="42">
        <v>100</v>
      </c>
      <c r="G99" s="42">
        <v>0</v>
      </c>
      <c r="H99" s="82">
        <v>0</v>
      </c>
      <c r="I99" s="60">
        <v>0</v>
      </c>
      <c r="J99" s="23"/>
    </row>
    <row r="100" spans="1:10" hidden="1" x14ac:dyDescent="0.25">
      <c r="A100" s="15" t="str">
        <f>+[1]Historical!A278</f>
        <v>BAD DEBTS</v>
      </c>
      <c r="B100" s="16">
        <v>0</v>
      </c>
      <c r="C100" s="16">
        <f t="shared" si="2"/>
        <v>0</v>
      </c>
      <c r="D100" s="16">
        <v>12273.05278413518</v>
      </c>
      <c r="E100" s="24"/>
      <c r="F100" s="42"/>
      <c r="G100" s="42"/>
      <c r="H100" s="82"/>
      <c r="I100" s="60"/>
      <c r="J100" s="23"/>
    </row>
    <row r="101" spans="1:10" hidden="1" x14ac:dyDescent="0.25">
      <c r="A101" s="15" t="str">
        <f>+[1]Historical!A279</f>
        <v>BAD DEBTS - MEDICARE CO-INS</v>
      </c>
      <c r="B101" s="16">
        <v>0</v>
      </c>
      <c r="C101" s="16">
        <f t="shared" si="2"/>
        <v>0</v>
      </c>
      <c r="D101" s="16">
        <v>3488.666102517831</v>
      </c>
      <c r="E101" s="24"/>
      <c r="F101" s="42"/>
      <c r="G101" s="42"/>
      <c r="H101" s="82"/>
      <c r="I101" s="60"/>
      <c r="J101" s="23"/>
    </row>
    <row r="102" spans="1:10" hidden="1" x14ac:dyDescent="0.25">
      <c r="A102" s="15" t="str">
        <f>+[1]Historical!A280</f>
        <v>CONTRIBUTIONS</v>
      </c>
      <c r="B102" s="16">
        <v>0</v>
      </c>
      <c r="C102" s="16">
        <f t="shared" si="2"/>
        <v>0</v>
      </c>
      <c r="D102" s="16">
        <v>0</v>
      </c>
      <c r="E102" s="24"/>
      <c r="F102" s="42"/>
      <c r="G102" s="42"/>
      <c r="H102" s="82"/>
      <c r="I102" s="60"/>
      <c r="J102" s="23"/>
    </row>
    <row r="103" spans="1:10" x14ac:dyDescent="0.25">
      <c r="A103" s="15" t="str">
        <f>+[1]Historical!A281</f>
        <v>WORKERS COMP EXPENSE</v>
      </c>
      <c r="B103" s="16">
        <v>52836.89</v>
      </c>
      <c r="C103" s="16">
        <f t="shared" si="2"/>
        <v>63439.029111842108</v>
      </c>
      <c r="D103" s="16">
        <v>77038.593960947328</v>
      </c>
      <c r="E103" s="24"/>
      <c r="F103" s="42">
        <v>30000</v>
      </c>
      <c r="G103" s="42">
        <v>25000</v>
      </c>
      <c r="H103" s="82">
        <v>16623</v>
      </c>
      <c r="I103" s="60">
        <v>26000</v>
      </c>
      <c r="J103" s="23"/>
    </row>
    <row r="104" spans="1:10" x14ac:dyDescent="0.25">
      <c r="A104" s="15" t="str">
        <f>+[1]Historical!A282</f>
        <v>LIABILITY INSURANCE</v>
      </c>
      <c r="B104" s="16">
        <v>22530.06</v>
      </c>
      <c r="C104" s="16">
        <f t="shared" si="2"/>
        <v>27050.894407894739</v>
      </c>
      <c r="D104" s="16">
        <v>25000</v>
      </c>
      <c r="E104" s="24"/>
      <c r="F104" s="42">
        <v>35000</v>
      </c>
      <c r="G104" s="42">
        <v>30000</v>
      </c>
      <c r="H104" s="82">
        <v>29751</v>
      </c>
      <c r="I104" s="60">
        <v>32000</v>
      </c>
      <c r="J104" s="23"/>
    </row>
    <row r="105" spans="1:10" hidden="1" x14ac:dyDescent="0.25">
      <c r="A105" s="15" t="str">
        <f>+[1]Historical!A283</f>
        <v>CIVIL MONEY PENALTY</v>
      </c>
      <c r="B105" s="16">
        <v>0</v>
      </c>
      <c r="C105" s="16">
        <f t="shared" si="2"/>
        <v>0</v>
      </c>
      <c r="D105" s="16">
        <v>0</v>
      </c>
      <c r="E105" s="24"/>
      <c r="F105" s="42"/>
      <c r="G105" s="42"/>
      <c r="H105" s="82"/>
      <c r="I105" s="60"/>
      <c r="J105" s="23"/>
    </row>
    <row r="106" spans="1:10" hidden="1" x14ac:dyDescent="0.25">
      <c r="A106" s="15" t="str">
        <f>+[1]Historical!A284</f>
        <v>TAXES - OTHER</v>
      </c>
      <c r="B106" s="16">
        <v>0</v>
      </c>
      <c r="C106" s="16">
        <f t="shared" si="2"/>
        <v>0</v>
      </c>
      <c r="D106" s="16">
        <v>0</v>
      </c>
      <c r="E106" s="24"/>
      <c r="F106" s="42"/>
      <c r="G106" s="42"/>
      <c r="H106" s="82"/>
      <c r="I106" s="60"/>
      <c r="J106" s="23"/>
    </row>
    <row r="107" spans="1:10" hidden="1" x14ac:dyDescent="0.25">
      <c r="A107" s="15" t="str">
        <f>+[1]Historical!A285</f>
        <v>NON DEDUC PENALTIES</v>
      </c>
      <c r="B107" s="16">
        <v>56940</v>
      </c>
      <c r="C107" s="16">
        <f t="shared" si="2"/>
        <v>68365.460526315786</v>
      </c>
      <c r="D107" s="16">
        <v>56000</v>
      </c>
      <c r="E107" s="24"/>
      <c r="F107" s="42"/>
      <c r="G107" s="42"/>
      <c r="H107" s="82"/>
      <c r="I107" s="60"/>
      <c r="J107" s="23"/>
    </row>
    <row r="108" spans="1:10" ht="12.95" customHeight="1" x14ac:dyDescent="0.25">
      <c r="A108" s="15" t="str">
        <f>+[1]Historical!A288</f>
        <v>BANK CHARGES</v>
      </c>
      <c r="B108" s="16">
        <v>6066.84</v>
      </c>
      <c r="C108" s="16">
        <f t="shared" si="2"/>
        <v>7284.199342105263</v>
      </c>
      <c r="D108" s="16">
        <v>6115.5652907824933</v>
      </c>
      <c r="E108" s="24"/>
      <c r="F108" s="42">
        <v>5200</v>
      </c>
      <c r="G108" s="42">
        <v>5100</v>
      </c>
      <c r="H108" s="82">
        <v>2940</v>
      </c>
      <c r="I108" s="60">
        <v>5100</v>
      </c>
      <c r="J108" s="23"/>
    </row>
    <row r="109" spans="1:10" ht="12.95" customHeight="1" x14ac:dyDescent="0.25">
      <c r="A109" s="15" t="str">
        <f>+[1]Historical!A289</f>
        <v>PUBLIC RELATIONS</v>
      </c>
      <c r="B109" s="16">
        <v>12237.28</v>
      </c>
      <c r="C109" s="16">
        <f t="shared" si="2"/>
        <v>14692.786842105264</v>
      </c>
      <c r="D109" s="16">
        <v>8705.6653572192281</v>
      </c>
      <c r="E109" s="24"/>
      <c r="F109" s="42">
        <v>5000</v>
      </c>
      <c r="G109" s="42">
        <v>5000</v>
      </c>
      <c r="H109" s="82">
        <v>3693</v>
      </c>
      <c r="I109" s="60">
        <v>5000</v>
      </c>
      <c r="J109" s="23"/>
    </row>
    <row r="110" spans="1:10" ht="12.95" customHeight="1" x14ac:dyDescent="0.25">
      <c r="A110" s="15" t="str">
        <f>+[1]Historical!A291</f>
        <v>CABLE TELEVISION COSTS</v>
      </c>
      <c r="B110" s="16">
        <v>7783.54</v>
      </c>
      <c r="C110" s="16">
        <f t="shared" si="2"/>
        <v>9345.3687500000015</v>
      </c>
      <c r="D110" s="16">
        <v>8763.5999999999985</v>
      </c>
      <c r="E110" s="53"/>
      <c r="F110" s="50">
        <v>12000</v>
      </c>
      <c r="G110" s="50">
        <v>12000</v>
      </c>
      <c r="H110" s="86">
        <v>7545</v>
      </c>
      <c r="I110" s="57">
        <v>12000</v>
      </c>
      <c r="J110" s="23"/>
    </row>
    <row r="111" spans="1:10" ht="12.95" customHeight="1" x14ac:dyDescent="0.25">
      <c r="A111" s="15" t="s">
        <v>142</v>
      </c>
      <c r="B111" s="16">
        <v>0</v>
      </c>
      <c r="C111" s="16">
        <f t="shared" si="2"/>
        <v>0</v>
      </c>
      <c r="D111" s="16">
        <v>0</v>
      </c>
      <c r="E111" s="24"/>
      <c r="F111" s="42">
        <v>1000</v>
      </c>
      <c r="G111" s="42">
        <v>1200</v>
      </c>
      <c r="H111" s="82">
        <v>391</v>
      </c>
      <c r="I111" s="60">
        <v>700</v>
      </c>
      <c r="J111" s="23"/>
    </row>
    <row r="112" spans="1:10" ht="12.95" customHeight="1" x14ac:dyDescent="0.25">
      <c r="A112" s="64" t="str">
        <f>+[1]Historical!A294</f>
        <v>UPPER PAYMENT SEED MONEY EXP</v>
      </c>
      <c r="B112" s="65">
        <v>447766.61</v>
      </c>
      <c r="C112" s="65">
        <f t="shared" si="2"/>
        <v>537614.51529605256</v>
      </c>
      <c r="D112" s="65">
        <v>477021.19476119918</v>
      </c>
      <c r="E112" s="68"/>
      <c r="F112" s="67">
        <v>620000</v>
      </c>
      <c r="G112" s="67">
        <v>500000</v>
      </c>
      <c r="H112" s="82">
        <v>125665</v>
      </c>
      <c r="I112" s="60">
        <v>250000</v>
      </c>
      <c r="J112" s="23"/>
    </row>
    <row r="113" spans="1:10" ht="12.95" customHeight="1" x14ac:dyDescent="0.25">
      <c r="A113" s="15" t="str">
        <f>+[1]Historical!A297</f>
        <v>MARKETING EXPENSE</v>
      </c>
      <c r="B113" s="16">
        <v>0</v>
      </c>
      <c r="C113" s="16">
        <f t="shared" si="2"/>
        <v>0</v>
      </c>
      <c r="D113" s="16">
        <v>279.16771484614435</v>
      </c>
      <c r="E113" s="24"/>
      <c r="F113" s="42"/>
      <c r="G113" s="42">
        <v>2500</v>
      </c>
      <c r="H113" s="82">
        <v>500</v>
      </c>
      <c r="I113" s="60">
        <v>2500</v>
      </c>
      <c r="J113" s="23"/>
    </row>
    <row r="114" spans="1:10" ht="12.95" customHeight="1" x14ac:dyDescent="0.25">
      <c r="A114" s="15" t="str">
        <f>+[1]Historical!A298</f>
        <v>TELEPHONE</v>
      </c>
      <c r="B114" s="16">
        <v>26997.21</v>
      </c>
      <c r="C114" s="16">
        <f t="shared" si="2"/>
        <v>32414.413322368418</v>
      </c>
      <c r="D114" s="16">
        <v>31000</v>
      </c>
      <c r="E114" s="24"/>
      <c r="F114" s="42">
        <v>24000</v>
      </c>
      <c r="G114" s="42">
        <v>22000</v>
      </c>
      <c r="H114" s="82">
        <v>15220</v>
      </c>
      <c r="I114" s="60">
        <v>24000</v>
      </c>
      <c r="J114" s="23"/>
    </row>
    <row r="115" spans="1:10" ht="12.95" customHeight="1" x14ac:dyDescent="0.25">
      <c r="A115" s="15" t="str">
        <f>+[1]Historical!A299</f>
        <v>BUDGET CONTINGENCY</v>
      </c>
      <c r="B115" s="16">
        <v>0</v>
      </c>
      <c r="C115" s="16">
        <f t="shared" si="2"/>
        <v>0</v>
      </c>
      <c r="D115" s="16">
        <v>900000</v>
      </c>
      <c r="E115" s="24"/>
      <c r="F115" s="42"/>
      <c r="G115" s="42"/>
      <c r="H115" s="82"/>
      <c r="I115" s="60">
        <v>45000</v>
      </c>
      <c r="J115" s="23" t="s">
        <v>150</v>
      </c>
    </row>
    <row r="116" spans="1:10" x14ac:dyDescent="0.25">
      <c r="A116" s="15"/>
      <c r="B116" s="16"/>
      <c r="C116" s="16">
        <f t="shared" si="2"/>
        <v>0</v>
      </c>
      <c r="D116" s="16"/>
      <c r="E116" s="24"/>
      <c r="F116" s="42"/>
      <c r="G116" s="42"/>
      <c r="H116" s="82"/>
      <c r="I116" s="60"/>
      <c r="J116" s="23"/>
    </row>
    <row r="117" spans="1:10" x14ac:dyDescent="0.25">
      <c r="A117" s="15"/>
      <c r="B117" s="16"/>
      <c r="C117" s="16">
        <f t="shared" si="2"/>
        <v>0</v>
      </c>
      <c r="D117" s="16"/>
      <c r="E117" s="24"/>
      <c r="F117" s="42"/>
      <c r="G117" s="42"/>
      <c r="H117" s="82"/>
      <c r="I117" s="60"/>
      <c r="J117" s="23"/>
    </row>
    <row r="118" spans="1:10" x14ac:dyDescent="0.25">
      <c r="A118" s="19" t="str">
        <f>+[1]Historical!A302</f>
        <v>TOTAL ADMIN DEPT EXP:</v>
      </c>
      <c r="B118" s="20">
        <f>SUM(B75:B117)</f>
        <v>2806799.4999999995</v>
      </c>
      <c r="C118" s="20">
        <f>SUM(C75:C117)</f>
        <v>3370005.9786184216</v>
      </c>
      <c r="D118" s="20">
        <f>SUM(D75:D117)</f>
        <v>3656280.2104713935</v>
      </c>
      <c r="E118" s="24"/>
      <c r="F118" s="20">
        <f>SUM(F75:F117)</f>
        <v>3167400</v>
      </c>
      <c r="G118" s="20">
        <f>SUM(G75:G117)</f>
        <v>2856900</v>
      </c>
      <c r="H118" s="85">
        <f>SUM(H75:H117)</f>
        <v>1642997</v>
      </c>
      <c r="I118" s="47">
        <f>SUM(I75:I117)</f>
        <v>2729950</v>
      </c>
      <c r="J118" s="23"/>
    </row>
    <row r="119" spans="1:10" x14ac:dyDescent="0.25">
      <c r="A119" s="19" t="str">
        <f>+[1]Historical!A303</f>
        <v>LESS ALL TAXES &amp; BENE</v>
      </c>
      <c r="B119" s="20">
        <f>-B316</f>
        <v>-1591621.88</v>
      </c>
      <c r="C119" s="20">
        <f>-C316</f>
        <v>-1910993.3756578946</v>
      </c>
      <c r="D119" s="20">
        <f>-D316</f>
        <v>-1522349.2800393756</v>
      </c>
      <c r="E119" s="24"/>
      <c r="F119" s="20">
        <f>-F316</f>
        <v>-1732500</v>
      </c>
      <c r="G119" s="20">
        <f>-G316</f>
        <v>-1570500</v>
      </c>
      <c r="H119" s="85">
        <f>-H316</f>
        <v>-1053219</v>
      </c>
      <c r="I119" s="47">
        <f>-I316</f>
        <v>-1673500</v>
      </c>
      <c r="J119" s="23"/>
    </row>
    <row r="120" spans="1:10" x14ac:dyDescent="0.25">
      <c r="A120" s="19" t="str">
        <f>+[1]Historical!A304</f>
        <v>PLUS ADMIN DEPT TAXES</v>
      </c>
      <c r="B120" s="20" t="e">
        <f>B320</f>
        <v>#REF!</v>
      </c>
      <c r="C120" s="20" t="e">
        <f>C320</f>
        <v>#REF!</v>
      </c>
      <c r="D120" s="20" t="e">
        <f>D320</f>
        <v>#REF!</v>
      </c>
      <c r="E120" s="24"/>
      <c r="F120" s="20">
        <f>F320</f>
        <v>100000</v>
      </c>
      <c r="G120" s="20">
        <f>G320</f>
        <v>101500</v>
      </c>
      <c r="H120" s="85">
        <f>H320</f>
        <v>77800</v>
      </c>
      <c r="I120" s="47">
        <f>I320</f>
        <v>125800</v>
      </c>
      <c r="J120" s="23"/>
    </row>
    <row r="121" spans="1:10" x14ac:dyDescent="0.25">
      <c r="A121" s="19" t="str">
        <f>+[1]Historical!A305</f>
        <v>NET ADMIN DEPT COSTS:</v>
      </c>
      <c r="B121" s="20" t="e">
        <f>B118+B119+B120</f>
        <v>#REF!</v>
      </c>
      <c r="C121" s="20" t="e">
        <f>C118+C119+C120</f>
        <v>#REF!</v>
      </c>
      <c r="D121" s="20" t="e">
        <f>D118+D119+D120</f>
        <v>#REF!</v>
      </c>
      <c r="E121" s="24"/>
      <c r="F121" s="20">
        <f>F118+F119+F120</f>
        <v>1534900</v>
      </c>
      <c r="G121" s="20">
        <f>G118+G119+G120</f>
        <v>1387900</v>
      </c>
      <c r="H121" s="85">
        <f>H118+H119+H120</f>
        <v>667578</v>
      </c>
      <c r="I121" s="47">
        <f>I118+I119+I120</f>
        <v>1182250</v>
      </c>
      <c r="J121" s="23"/>
    </row>
    <row r="122" spans="1:10" x14ac:dyDescent="0.25">
      <c r="A122" s="11"/>
      <c r="B122" s="12"/>
      <c r="C122" s="12"/>
      <c r="D122" s="12"/>
      <c r="E122" s="53"/>
      <c r="F122" s="54"/>
      <c r="G122" s="54"/>
      <c r="H122" s="87"/>
      <c r="I122" s="73"/>
      <c r="J122" s="23"/>
    </row>
    <row r="123" spans="1:10" x14ac:dyDescent="0.25">
      <c r="A123" s="11" t="str">
        <f>+[1]Historical!A307</f>
        <v>PROPERTY COSTS:</v>
      </c>
      <c r="B123" s="12"/>
      <c r="C123" s="12"/>
      <c r="D123" s="12"/>
      <c r="E123" s="53"/>
      <c r="F123" s="54"/>
      <c r="G123" s="54"/>
      <c r="H123" s="87"/>
      <c r="I123" s="73"/>
      <c r="J123" s="23"/>
    </row>
    <row r="124" spans="1:10" hidden="1" x14ac:dyDescent="0.25">
      <c r="A124" s="15" t="str">
        <f>+[1]Historical!A308</f>
        <v>LEASE - NURSING HOME</v>
      </c>
      <c r="B124" s="16">
        <v>0</v>
      </c>
      <c r="C124" s="16"/>
      <c r="D124" s="16">
        <v>0</v>
      </c>
      <c r="E124" s="53"/>
      <c r="F124" s="50"/>
      <c r="G124" s="50"/>
      <c r="H124" s="86"/>
      <c r="I124" s="57"/>
      <c r="J124" s="23"/>
    </row>
    <row r="125" spans="1:10" x14ac:dyDescent="0.25">
      <c r="A125" s="48" t="str">
        <f>+[1]Historical!A309</f>
        <v>DEPR - BUILDING</v>
      </c>
      <c r="B125" s="39">
        <v>157291.70000000001</v>
      </c>
      <c r="C125" s="39">
        <f t="shared" ref="C125:C143" si="3">+B125/$B$3*$C$3</f>
        <v>188853.52138157893</v>
      </c>
      <c r="D125" s="39">
        <v>188750</v>
      </c>
      <c r="E125" s="56"/>
      <c r="F125" s="57">
        <v>188750</v>
      </c>
      <c r="G125" s="57">
        <v>188750</v>
      </c>
      <c r="H125" s="86">
        <v>188750</v>
      </c>
      <c r="I125" s="57">
        <v>188750</v>
      </c>
      <c r="J125" s="23" t="s">
        <v>124</v>
      </c>
    </row>
    <row r="126" spans="1:10" x14ac:dyDescent="0.25">
      <c r="A126" s="48" t="str">
        <f>+[1]Historical!A310</f>
        <v>DEPR - BLDG IMP</v>
      </c>
      <c r="B126" s="39">
        <v>6961.9</v>
      </c>
      <c r="C126" s="39">
        <f t="shared" si="3"/>
        <v>8358.8601973684199</v>
      </c>
      <c r="D126" s="39">
        <v>8354.34</v>
      </c>
      <c r="E126" s="56"/>
      <c r="F126" s="57">
        <v>24000</v>
      </c>
      <c r="G126" s="57">
        <v>36215.79</v>
      </c>
      <c r="H126" s="86">
        <v>24000</v>
      </c>
      <c r="I126" s="57">
        <v>24000</v>
      </c>
      <c r="J126" s="23" t="s">
        <v>124</v>
      </c>
    </row>
    <row r="127" spans="1:10" hidden="1" x14ac:dyDescent="0.25">
      <c r="A127" s="48" t="str">
        <f>+[1]Historical!A311</f>
        <v>INTEREST - MORTGAGES</v>
      </c>
      <c r="B127" s="39">
        <v>0</v>
      </c>
      <c r="C127" s="39">
        <f t="shared" si="3"/>
        <v>0</v>
      </c>
      <c r="D127" s="39">
        <v>0</v>
      </c>
      <c r="E127" s="56"/>
      <c r="F127" s="57"/>
      <c r="G127" s="57"/>
      <c r="H127" s="86"/>
      <c r="I127" s="57"/>
      <c r="J127" s="23"/>
    </row>
    <row r="128" spans="1:10" hidden="1" x14ac:dyDescent="0.25">
      <c r="A128" s="48" t="str">
        <f>+[1]Historical!A312</f>
        <v>REAL ESTATE TAXES</v>
      </c>
      <c r="B128" s="39">
        <v>0</v>
      </c>
      <c r="C128" s="39">
        <f t="shared" si="3"/>
        <v>0</v>
      </c>
      <c r="D128" s="39">
        <v>0</v>
      </c>
      <c r="E128" s="56"/>
      <c r="F128" s="57"/>
      <c r="G128" s="57"/>
      <c r="H128" s="86"/>
      <c r="I128" s="57"/>
      <c r="J128" s="23"/>
    </row>
    <row r="129" spans="1:10" x14ac:dyDescent="0.25">
      <c r="A129" s="25" t="str">
        <f>+[1]Historical!A313</f>
        <v>BUILDING INSURANCE</v>
      </c>
      <c r="B129" s="45">
        <v>11725.6</v>
      </c>
      <c r="C129" s="45">
        <f t="shared" si="3"/>
        <v>14078.434210526317</v>
      </c>
      <c r="D129" s="45">
        <v>11725.58</v>
      </c>
      <c r="E129" s="53"/>
      <c r="F129" s="58">
        <v>15000</v>
      </c>
      <c r="G129" s="58">
        <v>15100</v>
      </c>
      <c r="H129" s="86">
        <v>18111</v>
      </c>
      <c r="I129" s="57">
        <v>18000</v>
      </c>
      <c r="J129" s="23"/>
    </row>
    <row r="130" spans="1:10" x14ac:dyDescent="0.25">
      <c r="A130" s="48" t="str">
        <f>+[1]Historical!A314</f>
        <v>DEPR - TRANS EQUIPMENT</v>
      </c>
      <c r="B130" s="39">
        <v>833.3</v>
      </c>
      <c r="C130" s="39">
        <f t="shared" si="3"/>
        <v>1000.5082236842105</v>
      </c>
      <c r="D130" s="39">
        <v>1000</v>
      </c>
      <c r="E130" s="56"/>
      <c r="F130" s="57">
        <v>625</v>
      </c>
      <c r="G130" s="57">
        <v>629.5</v>
      </c>
      <c r="H130" s="86">
        <v>625</v>
      </c>
      <c r="I130" s="57">
        <v>625</v>
      </c>
      <c r="J130" s="23" t="s">
        <v>124</v>
      </c>
    </row>
    <row r="131" spans="1:10" hidden="1" x14ac:dyDescent="0.25">
      <c r="A131" s="48" t="str">
        <f>+[1]Historical!A315</f>
        <v>VEHICLE INTEREST EXPENSE</v>
      </c>
      <c r="B131" s="39">
        <f>+[1]Historical!B315</f>
        <v>0</v>
      </c>
      <c r="C131" s="39">
        <f t="shared" si="3"/>
        <v>0</v>
      </c>
      <c r="D131" s="39">
        <v>0</v>
      </c>
      <c r="E131" s="56"/>
      <c r="F131" s="57"/>
      <c r="G131" s="57"/>
      <c r="H131" s="86"/>
      <c r="I131" s="57"/>
      <c r="J131" s="23"/>
    </row>
    <row r="132" spans="1:10" x14ac:dyDescent="0.25">
      <c r="A132" s="25" t="str">
        <f>+[1]Historical!A316</f>
        <v>VEHICLE INSURANCE</v>
      </c>
      <c r="B132" s="45">
        <f>+[1]Historical!B316</f>
        <v>2028.51</v>
      </c>
      <c r="C132" s="45">
        <f t="shared" si="3"/>
        <v>2435.5465460526316</v>
      </c>
      <c r="D132" s="45">
        <v>1940.06</v>
      </c>
      <c r="E132" s="53"/>
      <c r="F132" s="58">
        <v>2500</v>
      </c>
      <c r="G132" s="58">
        <v>4800</v>
      </c>
      <c r="H132" s="86">
        <v>4397</v>
      </c>
      <c r="I132" s="57">
        <v>4500</v>
      </c>
      <c r="J132" s="23"/>
    </row>
    <row r="133" spans="1:10" hidden="1" x14ac:dyDescent="0.25">
      <c r="A133" s="48" t="str">
        <f>+[1]Historical!A317</f>
        <v>LEASE - DISHWASHER ECOLAB</v>
      </c>
      <c r="B133" s="39">
        <f>+[1]Historical!B317</f>
        <v>0</v>
      </c>
      <c r="C133" s="39">
        <f t="shared" si="3"/>
        <v>0</v>
      </c>
      <c r="D133" s="39">
        <v>0</v>
      </c>
      <c r="E133" s="56"/>
      <c r="F133" s="57"/>
      <c r="G133" s="57"/>
      <c r="H133" s="86"/>
      <c r="I133" s="57"/>
      <c r="J133" s="23"/>
    </row>
    <row r="134" spans="1:10" hidden="1" x14ac:dyDescent="0.25">
      <c r="A134" s="48" t="str">
        <f>+[1]Historical!A318</f>
        <v>LEASE - ALARM SYSTEM</v>
      </c>
      <c r="B134" s="39">
        <f>+[1]Historical!B318</f>
        <v>0</v>
      </c>
      <c r="C134" s="39">
        <f t="shared" si="3"/>
        <v>0</v>
      </c>
      <c r="D134" s="39">
        <v>0</v>
      </c>
      <c r="E134" s="56"/>
      <c r="F134" s="57"/>
      <c r="G134" s="57"/>
      <c r="H134" s="86"/>
      <c r="I134" s="57"/>
      <c r="J134" s="23"/>
    </row>
    <row r="135" spans="1:10" hidden="1" x14ac:dyDescent="0.25">
      <c r="A135" s="48" t="str">
        <f>+[1]Historical!A319</f>
        <v>LEASE - COPIER</v>
      </c>
      <c r="B135" s="39">
        <f>+[1]Historical!B319</f>
        <v>0</v>
      </c>
      <c r="C135" s="39">
        <f t="shared" si="3"/>
        <v>0</v>
      </c>
      <c r="D135" s="39">
        <v>0</v>
      </c>
      <c r="E135" s="56"/>
      <c r="F135" s="57"/>
      <c r="G135" s="57"/>
      <c r="H135" s="86"/>
      <c r="I135" s="57"/>
      <c r="J135" s="23"/>
    </row>
    <row r="136" spans="1:10" hidden="1" x14ac:dyDescent="0.25">
      <c r="A136" s="48" t="str">
        <f>+[1]Historical!A320</f>
        <v>LEASE - EQUIPMENT</v>
      </c>
      <c r="B136" s="39">
        <f>+[1]Historical!B320</f>
        <v>0</v>
      </c>
      <c r="C136" s="39">
        <f t="shared" si="3"/>
        <v>0</v>
      </c>
      <c r="D136" s="39">
        <v>0</v>
      </c>
      <c r="E136" s="56"/>
      <c r="F136" s="57"/>
      <c r="G136" s="57"/>
      <c r="H136" s="86"/>
      <c r="I136" s="57"/>
      <c r="J136" s="23"/>
    </row>
    <row r="137" spans="1:10" x14ac:dyDescent="0.25">
      <c r="A137" s="48" t="str">
        <f>+[1]Historical!A321</f>
        <v>DEPR - EQUIMENT</v>
      </c>
      <c r="B137" s="39">
        <v>9154.2999999999993</v>
      </c>
      <c r="C137" s="39">
        <f t="shared" si="3"/>
        <v>10991.182565789471</v>
      </c>
      <c r="D137" s="39">
        <v>14492.34</v>
      </c>
      <c r="E137" s="56"/>
      <c r="F137" s="57">
        <v>7500</v>
      </c>
      <c r="G137" s="57">
        <v>13131.44</v>
      </c>
      <c r="H137" s="86">
        <v>7500</v>
      </c>
      <c r="I137" s="57">
        <v>7500</v>
      </c>
      <c r="J137" s="23" t="s">
        <v>124</v>
      </c>
    </row>
    <row r="138" spans="1:10" x14ac:dyDescent="0.25">
      <c r="A138" s="48" t="str">
        <f>+[1]Historical!A322</f>
        <v>DEPR - COMPUTERS</v>
      </c>
      <c r="B138" s="39">
        <f>3834.54-1509.14</f>
        <v>2325.3999999999996</v>
      </c>
      <c r="C138" s="39">
        <f t="shared" si="3"/>
        <v>2792.009868421052</v>
      </c>
      <c r="D138" s="39">
        <v>1716.67</v>
      </c>
      <c r="E138" s="56"/>
      <c r="F138" s="57">
        <v>200</v>
      </c>
      <c r="G138" s="57">
        <v>3694.99</v>
      </c>
      <c r="H138" s="86">
        <v>200</v>
      </c>
      <c r="I138" s="57">
        <v>200</v>
      </c>
      <c r="J138" s="23" t="s">
        <v>124</v>
      </c>
    </row>
    <row r="139" spans="1:10" hidden="1" x14ac:dyDescent="0.25">
      <c r="A139" s="15" t="str">
        <f>+[1]Historical!A323</f>
        <v>DEPR - FURNITURE/FIXTURES</v>
      </c>
      <c r="B139" s="16">
        <f>+[1]Historical!B323</f>
        <v>0</v>
      </c>
      <c r="C139" s="16">
        <f t="shared" si="3"/>
        <v>0</v>
      </c>
      <c r="D139" s="16">
        <v>0</v>
      </c>
      <c r="E139" s="24"/>
      <c r="F139" s="63"/>
      <c r="G139" s="63"/>
      <c r="H139" s="88"/>
      <c r="I139" s="74"/>
      <c r="J139" s="23"/>
    </row>
    <row r="140" spans="1:10" hidden="1" x14ac:dyDescent="0.25">
      <c r="A140" s="15" t="str">
        <f>+[1]Historical!A324</f>
        <v>PERSONAL PROPERTY TAXES</v>
      </c>
      <c r="B140" s="16">
        <f>+[1]Historical!B324</f>
        <v>0</v>
      </c>
      <c r="C140" s="16">
        <f t="shared" si="3"/>
        <v>0</v>
      </c>
      <c r="D140" s="16">
        <v>0</v>
      </c>
      <c r="E140" s="24"/>
      <c r="F140" s="42"/>
      <c r="G140" s="42"/>
      <c r="H140" s="82"/>
      <c r="I140" s="60"/>
      <c r="J140" s="23"/>
    </row>
    <row r="141" spans="1:10" hidden="1" x14ac:dyDescent="0.25">
      <c r="A141" s="15" t="str">
        <f>+[1]Historical!A325</f>
        <v>LOSS/GAIN ON ASSET DISPOSITION</v>
      </c>
      <c r="B141" s="16">
        <f>+[1]Historical!B325</f>
        <v>0</v>
      </c>
      <c r="C141" s="16">
        <f t="shared" si="3"/>
        <v>0</v>
      </c>
      <c r="D141" s="16">
        <v>0</v>
      </c>
      <c r="E141" s="24"/>
      <c r="F141" s="42"/>
      <c r="G141" s="42"/>
      <c r="H141" s="82"/>
      <c r="I141" s="60"/>
      <c r="J141" s="23"/>
    </row>
    <row r="142" spans="1:10" hidden="1" x14ac:dyDescent="0.25">
      <c r="A142" s="15"/>
      <c r="B142" s="16"/>
      <c r="C142" s="16">
        <f t="shared" si="3"/>
        <v>0</v>
      </c>
      <c r="D142" s="16"/>
      <c r="E142" s="24"/>
      <c r="F142" s="42"/>
      <c r="G142" s="42"/>
      <c r="H142" s="82"/>
      <c r="I142" s="60"/>
      <c r="J142" s="23"/>
    </row>
    <row r="143" spans="1:10" x14ac:dyDescent="0.25">
      <c r="A143" s="15"/>
      <c r="B143" s="16"/>
      <c r="C143" s="16">
        <f t="shared" si="3"/>
        <v>0</v>
      </c>
      <c r="D143" s="16"/>
      <c r="E143" s="24"/>
      <c r="F143" s="42"/>
      <c r="G143" s="42"/>
      <c r="H143" s="82"/>
      <c r="I143" s="60"/>
      <c r="J143" s="23"/>
    </row>
    <row r="144" spans="1:10" x14ac:dyDescent="0.25">
      <c r="A144" s="19" t="str">
        <f>+[1]Historical!A328</f>
        <v>TOTAL PROPERTY EXP:</v>
      </c>
      <c r="B144" s="20">
        <f>SUM(B124:B143)</f>
        <v>190320.71</v>
      </c>
      <c r="C144" s="20">
        <f>SUM(C124:C143)</f>
        <v>228510.06299342102</v>
      </c>
      <c r="D144" s="20">
        <f>SUM(D124:D143)</f>
        <v>227978.99</v>
      </c>
      <c r="E144" s="24"/>
      <c r="F144" s="20">
        <f>SUM(F124:F143)</f>
        <v>238575</v>
      </c>
      <c r="G144" s="20">
        <f>SUM(G124:G143)</f>
        <v>262321.72000000003</v>
      </c>
      <c r="H144" s="85">
        <f>SUM(H124:H143)</f>
        <v>243583</v>
      </c>
      <c r="I144" s="47">
        <f>SUM(I124:I143)</f>
        <v>243575</v>
      </c>
      <c r="J144" s="23"/>
    </row>
    <row r="145" spans="1:10" x14ac:dyDescent="0.25">
      <c r="A145" s="11"/>
      <c r="B145" s="12"/>
      <c r="C145" s="12"/>
      <c r="D145" s="12"/>
      <c r="E145" s="24"/>
      <c r="F145" s="41"/>
      <c r="G145" s="41"/>
      <c r="H145" s="81"/>
      <c r="I145" s="70"/>
      <c r="J145" s="23"/>
    </row>
    <row r="146" spans="1:10" x14ac:dyDescent="0.25">
      <c r="A146" s="11" t="str">
        <f>+[1]Historical!A330</f>
        <v>PLANT OPERATION EXPENSE:</v>
      </c>
      <c r="B146" s="12"/>
      <c r="C146" s="12"/>
      <c r="D146" s="12"/>
      <c r="E146" s="24"/>
      <c r="F146" s="41"/>
      <c r="G146" s="41"/>
      <c r="H146" s="81"/>
      <c r="I146" s="70"/>
      <c r="J146" s="23"/>
    </row>
    <row r="147" spans="1:10" x14ac:dyDescent="0.25">
      <c r="A147" s="25" t="str">
        <f>+[1]Historical!A331</f>
        <v>SALARIES &amp; WAGES - MTNCE</v>
      </c>
      <c r="B147" s="45">
        <v>114114.89</v>
      </c>
      <c r="C147" s="45">
        <f t="shared" ref="C147:C165" si="4">+B147/$B$3*$C$3</f>
        <v>137012.94358552631</v>
      </c>
      <c r="D147" s="45">
        <v>113779.10392960679</v>
      </c>
      <c r="E147" s="24"/>
      <c r="F147" s="59">
        <v>167000</v>
      </c>
      <c r="G147" s="59">
        <v>156000</v>
      </c>
      <c r="H147" s="82">
        <v>122486</v>
      </c>
      <c r="I147" s="60">
        <v>189000</v>
      </c>
      <c r="J147" s="23" t="s">
        <v>152</v>
      </c>
    </row>
    <row r="148" spans="1:10" x14ac:dyDescent="0.25">
      <c r="A148" s="15" t="str">
        <f>+[1]Historical!A332</f>
        <v>MAINTENANCE SUPPLIES</v>
      </c>
      <c r="B148" s="16">
        <v>4021.2</v>
      </c>
      <c r="C148" s="16">
        <f t="shared" si="4"/>
        <v>4828.0855263157891</v>
      </c>
      <c r="D148" s="16">
        <v>2868.404959667499</v>
      </c>
      <c r="E148" s="24"/>
      <c r="F148" s="42">
        <v>8000</v>
      </c>
      <c r="G148" s="42">
        <v>11500</v>
      </c>
      <c r="H148" s="82">
        <v>7615</v>
      </c>
      <c r="I148" s="60">
        <v>15000</v>
      </c>
      <c r="J148" s="23"/>
    </row>
    <row r="149" spans="1:10" x14ac:dyDescent="0.25">
      <c r="A149" s="15" t="str">
        <f>+[1]Historical!A333</f>
        <v>EQUIPMENT RENTAL</v>
      </c>
      <c r="B149" s="16">
        <v>677.94</v>
      </c>
      <c r="C149" s="16">
        <f t="shared" si="4"/>
        <v>813.97401315789477</v>
      </c>
      <c r="D149" s="16">
        <v>1000</v>
      </c>
      <c r="E149" s="24"/>
      <c r="F149" s="42">
        <v>1000</v>
      </c>
      <c r="G149" s="42">
        <v>1000</v>
      </c>
      <c r="H149" s="82">
        <v>1122</v>
      </c>
      <c r="I149" s="60">
        <v>2500</v>
      </c>
      <c r="J149" s="23"/>
    </row>
    <row r="150" spans="1:10" x14ac:dyDescent="0.25">
      <c r="A150" s="15" t="str">
        <f>+[1]Historical!A334</f>
        <v>EQUIP PURCH &lt; CAPITALIZATION</v>
      </c>
      <c r="B150" s="16">
        <v>558.97</v>
      </c>
      <c r="C150" s="16">
        <f t="shared" si="4"/>
        <v>671.13174342105265</v>
      </c>
      <c r="D150" s="16">
        <v>11036.119161133884</v>
      </c>
      <c r="E150" s="24"/>
      <c r="F150" s="42">
        <v>5000</v>
      </c>
      <c r="G150" s="42">
        <v>5000</v>
      </c>
      <c r="H150" s="82">
        <v>7804</v>
      </c>
      <c r="I150" s="60">
        <v>7000</v>
      </c>
      <c r="J150" s="23"/>
    </row>
    <row r="151" spans="1:10" x14ac:dyDescent="0.25">
      <c r="A151" s="15" t="str">
        <f>+[1]Historical!A335</f>
        <v>R&amp;M - PURCH SERVICES</v>
      </c>
      <c r="B151" s="16">
        <v>17937.63</v>
      </c>
      <c r="C151" s="16">
        <f t="shared" si="4"/>
        <v>21536.957072368423</v>
      </c>
      <c r="D151" s="16">
        <v>26121.382249514452</v>
      </c>
      <c r="E151" s="24"/>
      <c r="F151" s="42">
        <v>54000</v>
      </c>
      <c r="G151" s="42">
        <v>60000</v>
      </c>
      <c r="H151" s="82">
        <v>32096</v>
      </c>
      <c r="I151" s="60">
        <v>55000</v>
      </c>
      <c r="J151" s="23"/>
    </row>
    <row r="152" spans="1:10" x14ac:dyDescent="0.25">
      <c r="A152" s="15" t="str">
        <f>+[1]Historical!A336</f>
        <v>R&amp;M - BLDG/GROUNDS</v>
      </c>
      <c r="B152" s="16">
        <f>37673.46+1509.14</f>
        <v>39182.6</v>
      </c>
      <c r="C152" s="16">
        <f t="shared" si="4"/>
        <v>47044.898026315794</v>
      </c>
      <c r="D152" s="16">
        <v>15000</v>
      </c>
      <c r="E152" s="24"/>
      <c r="F152" s="42">
        <v>24000</v>
      </c>
      <c r="G152" s="42">
        <v>24000</v>
      </c>
      <c r="H152" s="82">
        <v>27511</v>
      </c>
      <c r="I152" s="60">
        <v>36000</v>
      </c>
      <c r="J152" s="23"/>
    </row>
    <row r="153" spans="1:10" x14ac:dyDescent="0.25">
      <c r="A153" s="15" t="str">
        <f>+[1]Historical!A337</f>
        <v>R&amp;M - EQUIPMENT</v>
      </c>
      <c r="B153" s="16">
        <v>12956.62</v>
      </c>
      <c r="C153" s="16">
        <f t="shared" si="4"/>
        <v>15556.468092105262</v>
      </c>
      <c r="D153" s="16">
        <v>23195.699146951385</v>
      </c>
      <c r="E153" s="24"/>
      <c r="F153" s="42">
        <v>6500</v>
      </c>
      <c r="G153" s="42">
        <v>5000</v>
      </c>
      <c r="H153" s="82">
        <v>3696</v>
      </c>
      <c r="I153" s="60">
        <v>6500</v>
      </c>
      <c r="J153" s="23"/>
    </row>
    <row r="154" spans="1:10" x14ac:dyDescent="0.25">
      <c r="A154" s="15" t="str">
        <f>+[1]Historical!A338</f>
        <v>R&amp;M - TRANS EQUIPMENT</v>
      </c>
      <c r="B154" s="16">
        <v>1952.23</v>
      </c>
      <c r="C154" s="16">
        <f t="shared" si="4"/>
        <v>2343.9603618421052</v>
      </c>
      <c r="D154" s="16">
        <v>1846.8999000994997</v>
      </c>
      <c r="E154" s="24"/>
      <c r="F154" s="42">
        <v>750</v>
      </c>
      <c r="G154" s="42">
        <v>6500</v>
      </c>
      <c r="H154" s="82">
        <v>2524</v>
      </c>
      <c r="I154" s="60">
        <v>4500</v>
      </c>
      <c r="J154" s="23"/>
    </row>
    <row r="155" spans="1:10" x14ac:dyDescent="0.25">
      <c r="A155" s="15" t="str">
        <f>+[1]Historical!A339</f>
        <v>VEHICLE FUEL</v>
      </c>
      <c r="B155" s="16">
        <v>1017.93</v>
      </c>
      <c r="C155" s="16">
        <f t="shared" si="4"/>
        <v>1222.1856907894735</v>
      </c>
      <c r="D155" s="16">
        <v>1046.674322365511</v>
      </c>
      <c r="E155" s="24"/>
      <c r="F155" s="42">
        <v>1500</v>
      </c>
      <c r="G155" s="42">
        <v>1500</v>
      </c>
      <c r="H155" s="82">
        <v>501</v>
      </c>
      <c r="I155" s="60">
        <v>1000</v>
      </c>
      <c r="J155" s="23"/>
    </row>
    <row r="156" spans="1:10" hidden="1" x14ac:dyDescent="0.25">
      <c r="A156" s="15" t="str">
        <f>+[1]Historical!A340</f>
        <v>UTILITIES</v>
      </c>
      <c r="B156" s="16">
        <f>+[1]Historical!B340</f>
        <v>0</v>
      </c>
      <c r="C156" s="16">
        <f t="shared" si="4"/>
        <v>0</v>
      </c>
      <c r="D156" s="16">
        <v>0</v>
      </c>
      <c r="E156" s="24"/>
      <c r="F156" s="42"/>
      <c r="G156" s="42"/>
      <c r="H156" s="82"/>
      <c r="I156" s="60"/>
      <c r="J156" s="23"/>
    </row>
    <row r="157" spans="1:10" x14ac:dyDescent="0.25">
      <c r="A157" s="64" t="str">
        <f>+[1]Historical!A341</f>
        <v>NATURAL GAS COSTS</v>
      </c>
      <c r="B157" s="65">
        <v>48723.38</v>
      </c>
      <c r="C157" s="65">
        <f t="shared" si="4"/>
        <v>58500.110855263163</v>
      </c>
      <c r="D157" s="65">
        <v>56000</v>
      </c>
      <c r="E157" s="66"/>
      <c r="F157" s="67">
        <v>90000</v>
      </c>
      <c r="G157" s="67">
        <v>90000</v>
      </c>
      <c r="H157" s="82">
        <v>36955</v>
      </c>
      <c r="I157" s="60">
        <v>54000</v>
      </c>
      <c r="J157" s="23"/>
    </row>
    <row r="158" spans="1:10" x14ac:dyDescent="0.25">
      <c r="A158" s="64" t="str">
        <f>+[1]Historical!A342</f>
        <v>ELEC COSTS</v>
      </c>
      <c r="B158" s="65">
        <v>76490.47</v>
      </c>
      <c r="C158" s="65">
        <f t="shared" si="4"/>
        <v>91838.886677631584</v>
      </c>
      <c r="D158" s="65">
        <v>100000</v>
      </c>
      <c r="E158" s="66"/>
      <c r="F158" s="67">
        <v>68000</v>
      </c>
      <c r="G158" s="67">
        <v>78000</v>
      </c>
      <c r="H158" s="82">
        <v>62890</v>
      </c>
      <c r="I158" s="60">
        <v>80000</v>
      </c>
      <c r="J158" s="23"/>
    </row>
    <row r="159" spans="1:10" x14ac:dyDescent="0.25">
      <c r="A159" s="64" t="str">
        <f>+[1]Historical!A343</f>
        <v>WATER COSTS</v>
      </c>
      <c r="B159" s="65">
        <v>13139.74</v>
      </c>
      <c r="C159" s="65">
        <f t="shared" si="4"/>
        <v>15776.332565789473</v>
      </c>
      <c r="D159" s="65">
        <v>17200</v>
      </c>
      <c r="E159" s="66"/>
      <c r="F159" s="67">
        <v>20000</v>
      </c>
      <c r="G159" s="67">
        <v>20000</v>
      </c>
      <c r="H159" s="82">
        <v>10014</v>
      </c>
      <c r="I159" s="60">
        <v>17100</v>
      </c>
      <c r="J159" s="23"/>
    </row>
    <row r="160" spans="1:10" hidden="1" x14ac:dyDescent="0.25">
      <c r="A160" s="15" t="str">
        <f>+[1]Historical!A344</f>
        <v>SEWER COSTS</v>
      </c>
      <c r="B160" s="16">
        <f>+[1]Historical!B344</f>
        <v>0</v>
      </c>
      <c r="C160" s="16">
        <f t="shared" si="4"/>
        <v>0</v>
      </c>
      <c r="D160" s="16">
        <v>0</v>
      </c>
      <c r="E160" s="24"/>
      <c r="F160" s="42"/>
      <c r="G160" s="42"/>
      <c r="H160" s="82"/>
      <c r="I160" s="60"/>
      <c r="J160" s="23"/>
    </row>
    <row r="161" spans="1:10" x14ac:dyDescent="0.25">
      <c r="A161" s="15" t="str">
        <f>+[1]Historical!A345</f>
        <v>GARBAGE COLL COSTS</v>
      </c>
      <c r="B161" s="16">
        <v>5586</v>
      </c>
      <c r="C161" s="16">
        <f t="shared" si="4"/>
        <v>6706.875</v>
      </c>
      <c r="D161" s="16">
        <v>6700</v>
      </c>
      <c r="E161" s="24"/>
      <c r="F161" s="42">
        <v>7000</v>
      </c>
      <c r="G161" s="42">
        <v>7600</v>
      </c>
      <c r="H161" s="82">
        <v>5017</v>
      </c>
      <c r="I161" s="60">
        <v>7600</v>
      </c>
      <c r="J161" s="23"/>
    </row>
    <row r="162" spans="1:10" hidden="1" x14ac:dyDescent="0.25">
      <c r="A162" s="15" t="str">
        <f>+[1]Historical!A346</f>
        <v>MEDICAL WASTE DISPOSAL</v>
      </c>
      <c r="B162" s="16">
        <f>+[1]Historical!B346</f>
        <v>0</v>
      </c>
      <c r="C162" s="16">
        <f t="shared" si="4"/>
        <v>0</v>
      </c>
      <c r="D162" s="16">
        <v>0</v>
      </c>
      <c r="E162" s="24"/>
      <c r="F162" s="42"/>
      <c r="G162" s="42"/>
      <c r="H162" s="82"/>
      <c r="I162" s="60"/>
      <c r="J162" s="23"/>
    </row>
    <row r="163" spans="1:10" hidden="1" x14ac:dyDescent="0.25">
      <c r="A163" s="15" t="str">
        <f>+[1]Historical!A347</f>
        <v>PLANT COSTS MISC COSTS</v>
      </c>
      <c r="B163" s="16">
        <v>714.74</v>
      </c>
      <c r="C163" s="16">
        <f t="shared" si="4"/>
        <v>858.1582236842105</v>
      </c>
      <c r="D163" s="16">
        <v>0</v>
      </c>
      <c r="E163" s="24"/>
      <c r="F163" s="42"/>
      <c r="G163" s="42"/>
      <c r="H163" s="82"/>
      <c r="I163" s="60"/>
      <c r="J163" s="23"/>
    </row>
    <row r="164" spans="1:10" hidden="1" x14ac:dyDescent="0.25">
      <c r="A164" s="15" t="str">
        <f>+[1]Historical!A348</f>
        <v>BUDGET CONTINGENCY</v>
      </c>
      <c r="B164" s="16">
        <f>+[1]Historical!B348</f>
        <v>0</v>
      </c>
      <c r="C164" s="16">
        <f t="shared" si="4"/>
        <v>0</v>
      </c>
      <c r="D164" s="16">
        <v>0</v>
      </c>
      <c r="E164" s="24"/>
      <c r="F164" s="42"/>
      <c r="G164" s="42"/>
      <c r="H164" s="82"/>
      <c r="I164" s="60"/>
      <c r="J164" s="23"/>
    </row>
    <row r="165" spans="1:10" x14ac:dyDescent="0.25">
      <c r="A165" s="15"/>
      <c r="B165" s="16"/>
      <c r="C165" s="16">
        <f t="shared" si="4"/>
        <v>0</v>
      </c>
      <c r="D165" s="16"/>
      <c r="E165" s="53"/>
      <c r="F165" s="42"/>
      <c r="G165" s="42"/>
      <c r="H165" s="82"/>
      <c r="I165" s="60"/>
      <c r="J165" s="23"/>
    </row>
    <row r="166" spans="1:10" x14ac:dyDescent="0.25">
      <c r="A166" s="19" t="str">
        <f>+[1]Historical!A352</f>
        <v>MAINT DEP EXP W/O TAXE</v>
      </c>
      <c r="B166" s="20">
        <f>SUM(B147:B165)</f>
        <v>337074.33999999997</v>
      </c>
      <c r="C166" s="20">
        <f>SUM(C147:C165)</f>
        <v>404710.96743421053</v>
      </c>
      <c r="D166" s="20">
        <f>SUM(D147:D165)</f>
        <v>375794.28366933903</v>
      </c>
      <c r="E166" s="24"/>
      <c r="F166" s="20">
        <f>SUM(F147:F165)</f>
        <v>452750</v>
      </c>
      <c r="G166" s="20">
        <f>SUM(G147:G165)</f>
        <v>466100</v>
      </c>
      <c r="H166" s="85">
        <f>SUM(H147:H165)</f>
        <v>320231</v>
      </c>
      <c r="I166" s="47">
        <f>SUM(I147:I165)</f>
        <v>475200</v>
      </c>
      <c r="J166" s="23"/>
    </row>
    <row r="167" spans="1:10" x14ac:dyDescent="0.25">
      <c r="A167" s="19" t="str">
        <f>+[1]Historical!A353</f>
        <v>WAGE TAXES AND BENE</v>
      </c>
      <c r="B167" s="20" t="e">
        <f>B321</f>
        <v>#REF!</v>
      </c>
      <c r="C167" s="20" t="e">
        <f>C321</f>
        <v>#REF!</v>
      </c>
      <c r="D167" s="20" t="e">
        <f>D321</f>
        <v>#REF!</v>
      </c>
      <c r="E167" s="24"/>
      <c r="F167" s="20">
        <f>F321</f>
        <v>83500</v>
      </c>
      <c r="G167" s="20">
        <f>G321</f>
        <v>78000</v>
      </c>
      <c r="H167" s="85">
        <f>H321</f>
        <v>73500</v>
      </c>
      <c r="I167" s="47">
        <f>I321</f>
        <v>113400</v>
      </c>
      <c r="J167" s="23"/>
    </row>
    <row r="168" spans="1:10" x14ac:dyDescent="0.25">
      <c r="A168" s="19" t="str">
        <f>+[1]Historical!A354</f>
        <v>TOTAL MAINT DEPT EXP:</v>
      </c>
      <c r="B168" s="20" t="e">
        <f>B166+B167</f>
        <v>#REF!</v>
      </c>
      <c r="C168" s="20" t="e">
        <f>C166+C167</f>
        <v>#REF!</v>
      </c>
      <c r="D168" s="20" t="e">
        <f>D166+D167</f>
        <v>#REF!</v>
      </c>
      <c r="E168" s="24"/>
      <c r="F168" s="20">
        <f>F166+F167</f>
        <v>536250</v>
      </c>
      <c r="G168" s="20">
        <f>G166+G167</f>
        <v>544100</v>
      </c>
      <c r="H168" s="85">
        <f>H166+H167</f>
        <v>393731</v>
      </c>
      <c r="I168" s="47">
        <f>I166+I167</f>
        <v>588600</v>
      </c>
      <c r="J168" s="23"/>
    </row>
    <row r="169" spans="1:10" x14ac:dyDescent="0.25">
      <c r="A169" s="11"/>
      <c r="B169" s="12"/>
      <c r="C169" s="12"/>
      <c r="D169" s="12"/>
      <c r="E169" s="24"/>
      <c r="F169" s="41"/>
      <c r="G169" s="41"/>
      <c r="H169" s="81"/>
      <c r="I169" s="70"/>
      <c r="J169" s="23"/>
    </row>
    <row r="170" spans="1:10" x14ac:dyDescent="0.25">
      <c r="A170" s="11" t="str">
        <f>+[1]Historical!A356</f>
        <v>DIETARY EXPENSE:</v>
      </c>
      <c r="B170" s="12"/>
      <c r="C170" s="12"/>
      <c r="D170" s="12"/>
      <c r="E170" s="24"/>
      <c r="F170" s="41"/>
      <c r="G170" s="41"/>
      <c r="H170" s="81"/>
      <c r="I170" s="70"/>
      <c r="J170" s="23"/>
    </row>
    <row r="171" spans="1:10" x14ac:dyDescent="0.25">
      <c r="A171" s="64" t="str">
        <f>+[1]Historical!A357</f>
        <v>SALARIES &amp; WAGES - DIETARY</v>
      </c>
      <c r="B171" s="65">
        <v>202957.78</v>
      </c>
      <c r="C171" s="65">
        <f t="shared" ref="C171:C180" si="5">+B171/$B$3*$C$3</f>
        <v>243682.86085526313</v>
      </c>
      <c r="D171" s="65">
        <v>192628.99295004594</v>
      </c>
      <c r="E171" s="66"/>
      <c r="F171" s="67">
        <v>298000</v>
      </c>
      <c r="G171" s="67">
        <v>320000</v>
      </c>
      <c r="H171" s="82">
        <v>206939</v>
      </c>
      <c r="I171" s="60">
        <v>329600</v>
      </c>
      <c r="J171" s="23"/>
    </row>
    <row r="172" spans="1:10" x14ac:dyDescent="0.25">
      <c r="A172" s="25" t="str">
        <f>+[1]Historical!A358</f>
        <v>PURCH SERVICES</v>
      </c>
      <c r="B172" s="45">
        <v>0</v>
      </c>
      <c r="C172" s="45">
        <f t="shared" si="5"/>
        <v>0</v>
      </c>
      <c r="D172" s="45">
        <v>0</v>
      </c>
      <c r="E172" s="24"/>
      <c r="F172" s="59">
        <v>0</v>
      </c>
      <c r="G172" s="59">
        <v>0</v>
      </c>
      <c r="H172" s="82">
        <v>0</v>
      </c>
      <c r="I172" s="60">
        <v>0</v>
      </c>
      <c r="J172" s="23"/>
    </row>
    <row r="173" spans="1:10" x14ac:dyDescent="0.25">
      <c r="A173" s="15" t="str">
        <f>+[1]Historical!A359</f>
        <v>DIETARY CONSULTANT</v>
      </c>
      <c r="B173" s="16">
        <v>6488</v>
      </c>
      <c r="C173" s="16">
        <f t="shared" si="5"/>
        <v>7789.8684210526317</v>
      </c>
      <c r="D173" s="16">
        <v>4465.7322057275151</v>
      </c>
      <c r="E173" s="24"/>
      <c r="F173" s="42">
        <v>0</v>
      </c>
      <c r="G173" s="42">
        <v>8000</v>
      </c>
      <c r="H173" s="82">
        <v>2900</v>
      </c>
      <c r="I173" s="60">
        <v>4000</v>
      </c>
      <c r="J173" s="23"/>
    </row>
    <row r="174" spans="1:10" x14ac:dyDescent="0.25">
      <c r="A174" s="15" t="str">
        <f>+[1]Historical!A360</f>
        <v>FOOD COSTS</v>
      </c>
      <c r="B174" s="16">
        <v>150859.51</v>
      </c>
      <c r="C174" s="16">
        <f t="shared" si="5"/>
        <v>181130.66167763161</v>
      </c>
      <c r="D174" s="16">
        <v>135041.91113548353</v>
      </c>
      <c r="E174" s="24"/>
      <c r="F174" s="42">
        <v>145000</v>
      </c>
      <c r="G174" s="42">
        <v>145000</v>
      </c>
      <c r="H174" s="82">
        <v>74921</v>
      </c>
      <c r="I174" s="60">
        <v>145000</v>
      </c>
      <c r="J174" s="23"/>
    </row>
    <row r="175" spans="1:10" x14ac:dyDescent="0.25">
      <c r="A175" s="15" t="str">
        <f>+[1]Historical!A361</f>
        <v>FOOD SUPPLIMENTS</v>
      </c>
      <c r="B175" s="16">
        <v>20971.36</v>
      </c>
      <c r="C175" s="16">
        <f t="shared" si="5"/>
        <v>25179.428947368422</v>
      </c>
      <c r="D175" s="16">
        <v>19981.108994961851</v>
      </c>
      <c r="E175" s="24"/>
      <c r="F175" s="42">
        <v>15000</v>
      </c>
      <c r="G175" s="42">
        <v>15000</v>
      </c>
      <c r="H175" s="82">
        <v>5148</v>
      </c>
      <c r="I175" s="60">
        <v>15000</v>
      </c>
      <c r="J175" s="23"/>
    </row>
    <row r="176" spans="1:10" x14ac:dyDescent="0.25">
      <c r="A176" s="15" t="str">
        <f>+[1]Historical!A362</f>
        <v>FRESH PRODUCE</v>
      </c>
      <c r="B176" s="16">
        <v>9094.36</v>
      </c>
      <c r="C176" s="16">
        <f t="shared" si="5"/>
        <v>10919.215131578947</v>
      </c>
      <c r="D176" s="16">
        <v>8980.4376109328132</v>
      </c>
      <c r="E176" s="24"/>
      <c r="F176" s="42">
        <v>10000</v>
      </c>
      <c r="G176" s="42">
        <v>10000</v>
      </c>
      <c r="H176" s="82">
        <v>4349</v>
      </c>
      <c r="I176" s="60">
        <v>10000</v>
      </c>
      <c r="J176" s="23"/>
    </row>
    <row r="177" spans="1:10" x14ac:dyDescent="0.25">
      <c r="A177" s="15" t="str">
        <f>+[1]Historical!A363</f>
        <v>FOOD COSTS - EMPLOYEE MEALS</v>
      </c>
      <c r="B177" s="16">
        <v>-4446</v>
      </c>
      <c r="C177" s="16">
        <f t="shared" si="5"/>
        <v>-5338.125</v>
      </c>
      <c r="D177" s="16">
        <v>-10950</v>
      </c>
      <c r="E177" s="24"/>
      <c r="F177" s="42">
        <v>-4800</v>
      </c>
      <c r="G177" s="42">
        <v>-5000</v>
      </c>
      <c r="H177" s="82">
        <v>-2644</v>
      </c>
      <c r="I177" s="60">
        <v>-4500</v>
      </c>
      <c r="J177" s="23"/>
    </row>
    <row r="178" spans="1:10" x14ac:dyDescent="0.25">
      <c r="A178" s="64" t="str">
        <f>+[1]Historical!A364</f>
        <v>DIETARY SUPPLIES</v>
      </c>
      <c r="B178" s="65">
        <v>37526.120000000003</v>
      </c>
      <c r="C178" s="65">
        <f t="shared" si="5"/>
        <v>45056.032236842111</v>
      </c>
      <c r="D178" s="65">
        <v>22950.675302899588</v>
      </c>
      <c r="E178" s="66"/>
      <c r="F178" s="67">
        <v>40000</v>
      </c>
      <c r="G178" s="67">
        <v>35000</v>
      </c>
      <c r="H178" s="82">
        <v>19072</v>
      </c>
      <c r="I178" s="60">
        <v>35000</v>
      </c>
      <c r="J178" s="23"/>
    </row>
    <row r="179" spans="1:10" hidden="1" x14ac:dyDescent="0.25">
      <c r="A179" s="15" t="str">
        <f>+[1]Historical!A365</f>
        <v>DIETARY COST MISC EXPENSES</v>
      </c>
      <c r="B179" s="16">
        <v>61</v>
      </c>
      <c r="C179" s="16">
        <f t="shared" si="5"/>
        <v>73.24013157894737</v>
      </c>
      <c r="D179" s="16">
        <v>0</v>
      </c>
      <c r="E179" s="24"/>
      <c r="F179" s="42"/>
      <c r="G179" s="42"/>
      <c r="H179" s="82"/>
      <c r="I179" s="60"/>
      <c r="J179" s="23"/>
    </row>
    <row r="180" spans="1:10" x14ac:dyDescent="0.25">
      <c r="A180" s="15"/>
      <c r="B180" s="16"/>
      <c r="C180" s="16">
        <f t="shared" si="5"/>
        <v>0</v>
      </c>
      <c r="D180" s="16"/>
      <c r="E180" s="24"/>
      <c r="F180" s="42"/>
      <c r="G180" s="42"/>
      <c r="H180" s="82"/>
      <c r="I180" s="60"/>
      <c r="J180" s="23"/>
    </row>
    <row r="181" spans="1:10" x14ac:dyDescent="0.25">
      <c r="A181" s="19" t="str">
        <f>+[1]Historical!A368</f>
        <v>TOT W/O TAXES/BENEFITS</v>
      </c>
      <c r="B181" s="20">
        <f>SUM(B171:B180)</f>
        <v>423512.13</v>
      </c>
      <c r="C181" s="20">
        <f>SUM(C171:C180)</f>
        <v>508493.18240131577</v>
      </c>
      <c r="D181" s="20">
        <f>SUM(D171:D180)</f>
        <v>373098.85820005124</v>
      </c>
      <c r="E181" s="24"/>
      <c r="F181" s="20">
        <f>SUM(F171:F180)</f>
        <v>503200</v>
      </c>
      <c r="G181" s="20">
        <f>SUM(G171:G180)</f>
        <v>528000</v>
      </c>
      <c r="H181" s="85">
        <f>SUM(H171:H180)</f>
        <v>310685</v>
      </c>
      <c r="I181" s="47">
        <f>SUM(I171:I180)</f>
        <v>534100</v>
      </c>
      <c r="J181" s="23"/>
    </row>
    <row r="182" spans="1:10" x14ac:dyDescent="0.25">
      <c r="A182" s="19" t="str">
        <f>+[1]Historical!A369</f>
        <v>DIET LABOR TAXES/BENE</v>
      </c>
      <c r="B182" s="20" t="e">
        <f>B322</f>
        <v>#REF!</v>
      </c>
      <c r="C182" s="20" t="e">
        <f>C322</f>
        <v>#REF!</v>
      </c>
      <c r="D182" s="20" t="e">
        <f>D322</f>
        <v>#REF!</v>
      </c>
      <c r="E182" s="24"/>
      <c r="F182" s="20">
        <f>F322</f>
        <v>149000</v>
      </c>
      <c r="G182" s="20">
        <f>G322</f>
        <v>160000</v>
      </c>
      <c r="H182" s="85">
        <f>H322</f>
        <v>124200</v>
      </c>
      <c r="I182" s="47">
        <f>I322</f>
        <v>197800</v>
      </c>
      <c r="J182" s="23"/>
    </row>
    <row r="183" spans="1:10" x14ac:dyDescent="0.25">
      <c r="A183" s="19" t="str">
        <f>+[1]Historical!A370</f>
        <v>TOTAL DIETARY DEPT EXP:</v>
      </c>
      <c r="B183" s="20" t="e">
        <f>B181+B182</f>
        <v>#REF!</v>
      </c>
      <c r="C183" s="20" t="e">
        <f>C181+C182</f>
        <v>#REF!</v>
      </c>
      <c r="D183" s="20" t="e">
        <f>D181+D182</f>
        <v>#REF!</v>
      </c>
      <c r="E183" s="24"/>
      <c r="F183" s="20">
        <f>F181+F182</f>
        <v>652200</v>
      </c>
      <c r="G183" s="20">
        <f>G181+G182</f>
        <v>688000</v>
      </c>
      <c r="H183" s="85">
        <f>H181+H182</f>
        <v>434885</v>
      </c>
      <c r="I183" s="47">
        <f>I181+I182</f>
        <v>731900</v>
      </c>
      <c r="J183" s="23"/>
    </row>
    <row r="184" spans="1:10" x14ac:dyDescent="0.25">
      <c r="A184" s="11"/>
      <c r="B184" s="12"/>
      <c r="C184" s="12"/>
      <c r="D184" s="12"/>
      <c r="E184" s="24"/>
      <c r="F184" s="41"/>
      <c r="G184" s="41"/>
      <c r="H184" s="81"/>
      <c r="I184" s="70"/>
      <c r="J184" s="23"/>
    </row>
    <row r="185" spans="1:10" x14ac:dyDescent="0.25">
      <c r="A185" s="11" t="str">
        <f>+[1]Historical!A372</f>
        <v>LAUNDRY EXPENSE:</v>
      </c>
      <c r="B185" s="12"/>
      <c r="C185" s="12"/>
      <c r="D185" s="12"/>
      <c r="E185" s="24"/>
      <c r="F185" s="41"/>
      <c r="G185" s="41"/>
      <c r="H185" s="81"/>
      <c r="I185" s="70"/>
      <c r="J185" s="23"/>
    </row>
    <row r="186" spans="1:10" x14ac:dyDescent="0.25">
      <c r="A186" s="25" t="str">
        <f>+[1]Historical!A373</f>
        <v>SALARIES &amp; WAGES - LAUNDRY</v>
      </c>
      <c r="B186" s="45">
        <v>20512.310000000001</v>
      </c>
      <c r="C186" s="45">
        <f t="shared" ref="C186:C193" si="6">+B186/$B$3*$C$3</f>
        <v>24628.266940789475</v>
      </c>
      <c r="D186" s="45">
        <v>23000</v>
      </c>
      <c r="E186" s="24"/>
      <c r="F186" s="59">
        <v>23000</v>
      </c>
      <c r="G186" s="59">
        <v>23000</v>
      </c>
      <c r="H186" s="82">
        <v>17670</v>
      </c>
      <c r="I186" s="60">
        <v>27000</v>
      </c>
      <c r="J186" s="23"/>
    </row>
    <row r="187" spans="1:10" x14ac:dyDescent="0.25">
      <c r="A187" s="15" t="str">
        <f>+[1]Historical!A374</f>
        <v>LAUNDRY SUPPLIES</v>
      </c>
      <c r="B187" s="16">
        <v>273.08</v>
      </c>
      <c r="C187" s="16">
        <f t="shared" si="6"/>
        <v>327.87565789473683</v>
      </c>
      <c r="D187" s="16">
        <v>1200</v>
      </c>
      <c r="E187" s="24"/>
      <c r="F187" s="16">
        <v>500</v>
      </c>
      <c r="G187" s="16">
        <v>1000</v>
      </c>
      <c r="H187" s="84">
        <v>2451</v>
      </c>
      <c r="I187" s="39">
        <v>4000</v>
      </c>
      <c r="J187" s="49"/>
    </row>
    <row r="188" spans="1:10" hidden="1" x14ac:dyDescent="0.25">
      <c r="A188" s="15" t="str">
        <f>+[1]Historical!A375</f>
        <v>LAUNDRY PURCH SERVICES</v>
      </c>
      <c r="B188" s="16">
        <f>+[1]Historical!B375</f>
        <v>0</v>
      </c>
      <c r="C188" s="16">
        <f t="shared" si="6"/>
        <v>0</v>
      </c>
      <c r="D188" s="16">
        <v>0</v>
      </c>
      <c r="E188" s="24"/>
      <c r="F188" s="42"/>
      <c r="G188" s="42"/>
      <c r="H188" s="82"/>
      <c r="I188" s="60"/>
      <c r="J188" s="23"/>
    </row>
    <row r="189" spans="1:10" x14ac:dyDescent="0.25">
      <c r="A189" s="15" t="str">
        <f>+[1]Historical!A376</f>
        <v>LINEN &amp; BEDDING</v>
      </c>
      <c r="B189" s="16">
        <v>2131.0500000000002</v>
      </c>
      <c r="C189" s="16">
        <f t="shared" si="6"/>
        <v>2558.6620065789475</v>
      </c>
      <c r="D189" s="16">
        <v>2000</v>
      </c>
      <c r="E189" s="24"/>
      <c r="F189" s="42">
        <v>3000</v>
      </c>
      <c r="G189" s="42">
        <v>6000</v>
      </c>
      <c r="H189" s="82">
        <v>849</v>
      </c>
      <c r="I189" s="60">
        <v>2000</v>
      </c>
      <c r="J189" s="23"/>
    </row>
    <row r="190" spans="1:10" hidden="1" x14ac:dyDescent="0.25">
      <c r="A190" s="15" t="str">
        <f>+[1]Historical!A377</f>
        <v>LAUNDRY COST MISC EXPENSES</v>
      </c>
      <c r="B190" s="16">
        <f>+[1]Historical!B377</f>
        <v>0</v>
      </c>
      <c r="C190" s="16">
        <f t="shared" si="6"/>
        <v>0</v>
      </c>
      <c r="D190" s="16">
        <v>0</v>
      </c>
      <c r="E190" s="24"/>
      <c r="F190" s="42"/>
      <c r="G190" s="42"/>
      <c r="H190" s="82"/>
      <c r="I190" s="60"/>
      <c r="J190" s="23"/>
    </row>
    <row r="191" spans="1:10" hidden="1" x14ac:dyDescent="0.25">
      <c r="A191" s="15"/>
      <c r="B191" s="16"/>
      <c r="C191" s="16">
        <f t="shared" si="6"/>
        <v>0</v>
      </c>
      <c r="D191" s="16"/>
      <c r="E191" s="24"/>
      <c r="F191" s="42"/>
      <c r="G191" s="42"/>
      <c r="H191" s="82"/>
      <c r="I191" s="60"/>
      <c r="J191" s="23"/>
    </row>
    <row r="192" spans="1:10" hidden="1" x14ac:dyDescent="0.25">
      <c r="A192" s="15"/>
      <c r="B192" s="16"/>
      <c r="C192" s="16">
        <f t="shared" si="6"/>
        <v>0</v>
      </c>
      <c r="D192" s="16"/>
      <c r="E192" s="24"/>
      <c r="F192" s="42"/>
      <c r="G192" s="42"/>
      <c r="H192" s="82"/>
      <c r="I192" s="60"/>
      <c r="J192" s="23"/>
    </row>
    <row r="193" spans="1:10" x14ac:dyDescent="0.25">
      <c r="A193" s="15"/>
      <c r="B193" s="16"/>
      <c r="C193" s="16">
        <f t="shared" si="6"/>
        <v>0</v>
      </c>
      <c r="D193" s="16"/>
      <c r="E193" s="24"/>
      <c r="F193" s="42"/>
      <c r="G193" s="42"/>
      <c r="H193" s="82"/>
      <c r="I193" s="60"/>
      <c r="J193" s="23"/>
    </row>
    <row r="194" spans="1:10" x14ac:dyDescent="0.25">
      <c r="A194" s="19" t="str">
        <f>+[1]Historical!A381</f>
        <v>TOT W/O TAXES-BENEFITS</v>
      </c>
      <c r="B194" s="20">
        <f>SUM(B186:B193)</f>
        <v>22916.440000000002</v>
      </c>
      <c r="C194" s="20">
        <f>SUM(C186:C193)</f>
        <v>27514.804605263158</v>
      </c>
      <c r="D194" s="20">
        <f>SUM(D186:D193)</f>
        <v>26200</v>
      </c>
      <c r="E194" s="24"/>
      <c r="F194" s="20">
        <f>SUM(F186:F193)</f>
        <v>26500</v>
      </c>
      <c r="G194" s="20">
        <f>SUM(G186:G193)</f>
        <v>30000</v>
      </c>
      <c r="H194" s="85">
        <f>SUM(H186:H193)</f>
        <v>20970</v>
      </c>
      <c r="I194" s="47">
        <f>SUM(I186:I193)</f>
        <v>33000</v>
      </c>
      <c r="J194" s="23"/>
    </row>
    <row r="195" spans="1:10" x14ac:dyDescent="0.25">
      <c r="A195" s="19" t="str">
        <f>+[1]Historical!A382</f>
        <v>LAUNDRY TAXES/BENE:</v>
      </c>
      <c r="B195" s="20" t="e">
        <f>B323</f>
        <v>#REF!</v>
      </c>
      <c r="C195" s="20" t="e">
        <f>C323</f>
        <v>#REF!</v>
      </c>
      <c r="D195" s="20" t="e">
        <f>D323</f>
        <v>#REF!</v>
      </c>
      <c r="E195" s="24"/>
      <c r="F195" s="20">
        <f>F323</f>
        <v>11500</v>
      </c>
      <c r="G195" s="20">
        <f>G323</f>
        <v>11500</v>
      </c>
      <c r="H195" s="85">
        <f>H323</f>
        <v>10600</v>
      </c>
      <c r="I195" s="47">
        <f>I323</f>
        <v>16200</v>
      </c>
      <c r="J195" s="23"/>
    </row>
    <row r="196" spans="1:10" x14ac:dyDescent="0.25">
      <c r="A196" s="19" t="str">
        <f>+[1]Historical!A383</f>
        <v>TOTAL LAUNDRY EXP:</v>
      </c>
      <c r="B196" s="20" t="e">
        <f>B194+B195</f>
        <v>#REF!</v>
      </c>
      <c r="C196" s="20" t="e">
        <f>C194+C195</f>
        <v>#REF!</v>
      </c>
      <c r="D196" s="20" t="e">
        <f>D194+D195</f>
        <v>#REF!</v>
      </c>
      <c r="E196" s="24"/>
      <c r="F196" s="20">
        <f>F194+F195</f>
        <v>38000</v>
      </c>
      <c r="G196" s="20">
        <f>G194+G195</f>
        <v>41500</v>
      </c>
      <c r="H196" s="85">
        <f>H194+H195</f>
        <v>31570</v>
      </c>
      <c r="I196" s="47">
        <f>I194+I195</f>
        <v>49200</v>
      </c>
      <c r="J196" s="23"/>
    </row>
    <row r="197" spans="1:10" x14ac:dyDescent="0.25">
      <c r="A197" s="11"/>
      <c r="B197" s="12"/>
      <c r="C197" s="12"/>
      <c r="D197" s="12"/>
      <c r="E197" s="24"/>
      <c r="F197" s="41"/>
      <c r="G197" s="41"/>
      <c r="H197" s="81"/>
      <c r="I197" s="70"/>
      <c r="J197" s="23"/>
    </row>
    <row r="198" spans="1:10" x14ac:dyDescent="0.25">
      <c r="A198" s="11" t="str">
        <f>+[1]Historical!A385</f>
        <v>HOUSEKEEPING EXPENSE:</v>
      </c>
      <c r="B198" s="12"/>
      <c r="C198" s="12"/>
      <c r="D198" s="12"/>
      <c r="E198" s="24"/>
      <c r="F198" s="41"/>
      <c r="G198" s="41"/>
      <c r="H198" s="81"/>
      <c r="I198" s="70"/>
      <c r="J198" s="23"/>
    </row>
    <row r="199" spans="1:10" x14ac:dyDescent="0.25">
      <c r="A199" s="64" t="str">
        <f>+[1]Historical!A386</f>
        <v>SALARIES &amp; WAGES - HSKPG</v>
      </c>
      <c r="B199" s="65">
        <v>162246.23000000001</v>
      </c>
      <c r="C199" s="65">
        <f>+B199/$B$3*$C$3</f>
        <v>194802.21694078948</v>
      </c>
      <c r="D199" s="65">
        <v>157191.60752006137</v>
      </c>
      <c r="E199" s="66"/>
      <c r="F199" s="67">
        <v>195000</v>
      </c>
      <c r="G199" s="67">
        <v>175000</v>
      </c>
      <c r="H199" s="82">
        <v>92200</v>
      </c>
      <c r="I199" s="60">
        <v>165000</v>
      </c>
      <c r="J199" s="23"/>
    </row>
    <row r="200" spans="1:10" x14ac:dyDescent="0.25">
      <c r="A200" s="25" t="str">
        <f>+[1]Historical!A387</f>
        <v>HOUSEKEEPING SUPPLIES</v>
      </c>
      <c r="B200" s="45">
        <v>40242.550000000003</v>
      </c>
      <c r="C200" s="45">
        <f>+B200/$B$3*$C$3</f>
        <v>48317.535361842107</v>
      </c>
      <c r="D200" s="45">
        <v>40000</v>
      </c>
      <c r="E200" s="24"/>
      <c r="F200" s="59">
        <v>30000</v>
      </c>
      <c r="G200" s="59">
        <v>30000</v>
      </c>
      <c r="H200" s="82">
        <v>1658</v>
      </c>
      <c r="I200" s="60">
        <v>30000</v>
      </c>
      <c r="J200" s="23"/>
    </row>
    <row r="201" spans="1:10" hidden="1" x14ac:dyDescent="0.25">
      <c r="A201" s="25" t="str">
        <f>+[1]Historical!A388</f>
        <v>HOUSEKEEPING PURCH SERVICES</v>
      </c>
      <c r="B201" s="45">
        <v>20.41</v>
      </c>
      <c r="C201" s="45">
        <f>+B201/$B$3*$C$3</f>
        <v>24.505427631578947</v>
      </c>
      <c r="D201" s="45">
        <v>0</v>
      </c>
      <c r="E201" s="24"/>
      <c r="F201" s="59"/>
      <c r="G201" s="59"/>
      <c r="H201" s="82"/>
      <c r="I201" s="60"/>
      <c r="J201" s="23"/>
    </row>
    <row r="202" spans="1:10" hidden="1" x14ac:dyDescent="0.25">
      <c r="A202" s="25" t="str">
        <f>+[1]Historical!A389</f>
        <v>HOUSEKEEPING MISC EXPENSES</v>
      </c>
      <c r="B202" s="45">
        <v>41.39</v>
      </c>
      <c r="C202" s="45">
        <f>+B202/$B$3*$C$3</f>
        <v>49.695230263157889</v>
      </c>
      <c r="D202" s="45">
        <v>0</v>
      </c>
      <c r="E202" s="24"/>
      <c r="F202" s="59"/>
      <c r="G202" s="59"/>
      <c r="H202" s="82"/>
      <c r="I202" s="60"/>
      <c r="J202" s="23"/>
    </row>
    <row r="203" spans="1:10" x14ac:dyDescent="0.25">
      <c r="A203" s="25"/>
      <c r="B203" s="45"/>
      <c r="C203" s="45">
        <f>+B203/$B$3*$C$3</f>
        <v>0</v>
      </c>
      <c r="D203" s="45"/>
      <c r="E203" s="24"/>
      <c r="F203" s="59"/>
      <c r="G203" s="59"/>
      <c r="H203" s="82"/>
      <c r="I203" s="60"/>
      <c r="J203" s="23"/>
    </row>
    <row r="204" spans="1:10" x14ac:dyDescent="0.25">
      <c r="A204" s="52" t="str">
        <f>+[1]Historical!A391</f>
        <v>TOT HSKP W/0 TAXES</v>
      </c>
      <c r="B204" s="49">
        <f>SUM(B199:B203)</f>
        <v>202550.58000000005</v>
      </c>
      <c r="C204" s="49">
        <f>SUM(C199:C203)</f>
        <v>243193.95296052634</v>
      </c>
      <c r="D204" s="49">
        <f>SUM(D199:D203)</f>
        <v>197191.60752006137</v>
      </c>
      <c r="E204" s="24"/>
      <c r="F204" s="49">
        <f>SUM(F199:F203)</f>
        <v>225000</v>
      </c>
      <c r="G204" s="49">
        <f>SUM(G199:G203)</f>
        <v>205000</v>
      </c>
      <c r="H204" s="85">
        <f>SUM(H199:H203)</f>
        <v>93858</v>
      </c>
      <c r="I204" s="47">
        <f>SUM(I199:I203)</f>
        <v>195000</v>
      </c>
      <c r="J204" s="23"/>
    </row>
    <row r="205" spans="1:10" x14ac:dyDescent="0.25">
      <c r="A205" s="19" t="str">
        <f>+[1]Historical!A392</f>
        <v>HK TAXES &amp; BENEFITS</v>
      </c>
      <c r="B205" s="20" t="e">
        <f>B324</f>
        <v>#REF!</v>
      </c>
      <c r="C205" s="20" t="e">
        <f>C324</f>
        <v>#REF!</v>
      </c>
      <c r="D205" s="20" t="e">
        <f>D324</f>
        <v>#REF!</v>
      </c>
      <c r="E205" s="24"/>
      <c r="F205" s="20">
        <f>F324</f>
        <v>97500</v>
      </c>
      <c r="G205" s="20">
        <f>G324</f>
        <v>87500</v>
      </c>
      <c r="H205" s="85">
        <f>H324</f>
        <v>55300</v>
      </c>
      <c r="I205" s="47">
        <f>I324</f>
        <v>99000</v>
      </c>
      <c r="J205" s="23"/>
    </row>
    <row r="206" spans="1:10" x14ac:dyDescent="0.25">
      <c r="A206" s="19" t="str">
        <f>+[1]Historical!A393</f>
        <v>TOTAL HSKPG:</v>
      </c>
      <c r="B206" s="20" t="e">
        <f>B204+B205</f>
        <v>#REF!</v>
      </c>
      <c r="C206" s="20" t="e">
        <f>C204+C205</f>
        <v>#REF!</v>
      </c>
      <c r="D206" s="20" t="e">
        <f>D204+D205</f>
        <v>#REF!</v>
      </c>
      <c r="E206" s="24"/>
      <c r="F206" s="51">
        <f>F204+F205</f>
        <v>322500</v>
      </c>
      <c r="G206" s="51">
        <f>G204+G205</f>
        <v>292500</v>
      </c>
      <c r="H206" s="89">
        <f>H204+H205</f>
        <v>149158</v>
      </c>
      <c r="I206" s="75">
        <f>I204+I205</f>
        <v>294000</v>
      </c>
      <c r="J206" s="23"/>
    </row>
    <row r="207" spans="1:10" x14ac:dyDescent="0.25">
      <c r="A207" s="11"/>
      <c r="B207" s="12"/>
      <c r="C207" s="12"/>
      <c r="D207" s="12"/>
      <c r="E207" s="53"/>
      <c r="F207" s="41"/>
      <c r="G207" s="41"/>
      <c r="H207" s="81"/>
      <c r="I207" s="70"/>
      <c r="J207" s="23"/>
    </row>
    <row r="208" spans="1:10" x14ac:dyDescent="0.25">
      <c r="A208" s="11" t="str">
        <f>+[1]Historical!A395</f>
        <v>NURSING ADMINISTRATION:</v>
      </c>
      <c r="B208" s="12"/>
      <c r="C208" s="12"/>
      <c r="D208" s="12"/>
      <c r="E208" s="24"/>
      <c r="F208" s="41"/>
      <c r="G208" s="41"/>
      <c r="H208" s="81"/>
      <c r="I208" s="70"/>
      <c r="J208" s="23"/>
    </row>
    <row r="209" spans="1:10" x14ac:dyDescent="0.25">
      <c r="A209" s="64" t="str">
        <f>+[1]Historical!A396</f>
        <v>SALARIES &amp; WAGES - DON</v>
      </c>
      <c r="B209" s="65">
        <v>70878</v>
      </c>
      <c r="C209" s="65">
        <f t="shared" ref="C209:C227" si="7">+B209/$B$3*$C$3</f>
        <v>85100.230263157893</v>
      </c>
      <c r="D209" s="65">
        <v>85000</v>
      </c>
      <c r="E209" s="66"/>
      <c r="F209" s="67">
        <v>97000</v>
      </c>
      <c r="G209" s="67">
        <v>102660</v>
      </c>
      <c r="H209" s="82">
        <v>71908</v>
      </c>
      <c r="I209" s="60">
        <v>111000</v>
      </c>
      <c r="J209" s="23"/>
    </row>
    <row r="210" spans="1:10" x14ac:dyDescent="0.25">
      <c r="A210" s="64" t="str">
        <f>+[1]Historical!A397</f>
        <v>SALARIES &amp; WAGES - ASST DON</v>
      </c>
      <c r="B210" s="65">
        <v>90494.96</v>
      </c>
      <c r="C210" s="65">
        <f t="shared" si="7"/>
        <v>108653.48815789474</v>
      </c>
      <c r="D210" s="65">
        <v>92000</v>
      </c>
      <c r="E210" s="66"/>
      <c r="F210" s="67">
        <v>66000</v>
      </c>
      <c r="G210" s="67">
        <v>71600</v>
      </c>
      <c r="H210" s="82">
        <v>45970</v>
      </c>
      <c r="I210" s="60">
        <v>73000</v>
      </c>
      <c r="J210" s="23" t="s">
        <v>151</v>
      </c>
    </row>
    <row r="211" spans="1:10" x14ac:dyDescent="0.25">
      <c r="A211" s="25" t="str">
        <f>+[1]Historical!A398</f>
        <v>SALARIES &amp; WAGES - MED RECORDS</v>
      </c>
      <c r="B211" s="45">
        <v>30767.68</v>
      </c>
      <c r="C211" s="45">
        <f t="shared" si="7"/>
        <v>36941.457894736843</v>
      </c>
      <c r="D211" s="45">
        <v>31705</v>
      </c>
      <c r="E211" s="24"/>
      <c r="F211" s="59">
        <v>6500</v>
      </c>
      <c r="G211" s="59">
        <v>4000</v>
      </c>
      <c r="H211" s="82">
        <v>2692</v>
      </c>
      <c r="I211" s="60">
        <v>3500</v>
      </c>
      <c r="J211" s="23"/>
    </row>
    <row r="212" spans="1:10" x14ac:dyDescent="0.25">
      <c r="A212" s="64" t="str">
        <f>+[1]Historical!A399</f>
        <v>SALARIES &amp; WAGES - SUPPLY CLERK</v>
      </c>
      <c r="B212" s="65">
        <v>30682.12</v>
      </c>
      <c r="C212" s="65">
        <f t="shared" si="7"/>
        <v>36838.729605263157</v>
      </c>
      <c r="D212" s="65">
        <v>35000</v>
      </c>
      <c r="E212" s="66"/>
      <c r="F212" s="67">
        <v>57000</v>
      </c>
      <c r="G212" s="67">
        <v>63000</v>
      </c>
      <c r="H212" s="82">
        <v>39862</v>
      </c>
      <c r="I212" s="60">
        <v>63500</v>
      </c>
      <c r="J212" s="23" t="s">
        <v>153</v>
      </c>
    </row>
    <row r="213" spans="1:10" x14ac:dyDescent="0.25">
      <c r="A213" s="15" t="str">
        <f>+[1]Historical!A400</f>
        <v>MEDICAL DIRECTOR CONTRACTED</v>
      </c>
      <c r="B213" s="16">
        <v>19000</v>
      </c>
      <c r="C213" s="16">
        <f t="shared" si="7"/>
        <v>22812.5</v>
      </c>
      <c r="D213" s="16">
        <v>16800</v>
      </c>
      <c r="E213" s="24"/>
      <c r="F213" s="42">
        <v>26400</v>
      </c>
      <c r="G213" s="42">
        <v>26400</v>
      </c>
      <c r="H213" s="82">
        <v>17600</v>
      </c>
      <c r="I213" s="60">
        <v>26400</v>
      </c>
      <c r="J213" s="23"/>
    </row>
    <row r="214" spans="1:10" x14ac:dyDescent="0.25">
      <c r="A214" s="15" t="str">
        <f>+[1]Historical!A401</f>
        <v>PHARMACY CONSULTANT</v>
      </c>
      <c r="B214" s="16">
        <v>2779</v>
      </c>
      <c r="C214" s="16">
        <f t="shared" si="7"/>
        <v>3336.6282894736842</v>
      </c>
      <c r="D214" s="16">
        <v>4471.1909157706523</v>
      </c>
      <c r="E214" s="24"/>
      <c r="F214" s="62">
        <v>4000</v>
      </c>
      <c r="G214" s="62">
        <v>3500</v>
      </c>
      <c r="H214" s="82">
        <v>1579</v>
      </c>
      <c r="I214" s="60">
        <v>2500</v>
      </c>
      <c r="J214" s="23"/>
    </row>
    <row r="215" spans="1:10" x14ac:dyDescent="0.25">
      <c r="A215" s="15" t="str">
        <f>+[1]Historical!A402</f>
        <v>MED REC CONSULTANT</v>
      </c>
      <c r="B215" s="16">
        <v>1922.52</v>
      </c>
      <c r="C215" s="16">
        <f t="shared" si="7"/>
        <v>2308.2888157894736</v>
      </c>
      <c r="D215" s="16">
        <v>1197.8162874993952</v>
      </c>
      <c r="E215" s="24"/>
      <c r="F215" s="42">
        <v>0</v>
      </c>
      <c r="G215" s="42">
        <v>0</v>
      </c>
      <c r="H215" s="82">
        <v>0</v>
      </c>
      <c r="I215" s="60">
        <v>0</v>
      </c>
      <c r="J215" s="23"/>
    </row>
    <row r="216" spans="1:10" hidden="1" x14ac:dyDescent="0.25">
      <c r="A216" s="15" t="str">
        <f>+[1]Historical!A403</f>
        <v>OTHER CONSULTANTS</v>
      </c>
      <c r="B216" s="16">
        <f>+[1]Historical!B403</f>
        <v>0</v>
      </c>
      <c r="C216" s="16">
        <f t="shared" si="7"/>
        <v>0</v>
      </c>
      <c r="D216" s="16">
        <v>0</v>
      </c>
      <c r="E216" s="24"/>
      <c r="F216" s="42"/>
      <c r="G216" s="42"/>
      <c r="H216" s="82"/>
      <c r="I216" s="60"/>
      <c r="J216" s="23"/>
    </row>
    <row r="217" spans="1:10" x14ac:dyDescent="0.25">
      <c r="A217" s="15" t="str">
        <f>+[1]Historical!A404</f>
        <v>NURSING TRAINING &amp; SEMINARS</v>
      </c>
      <c r="B217" s="16">
        <v>714.88</v>
      </c>
      <c r="C217" s="16">
        <f t="shared" si="7"/>
        <v>858.32631578947371</v>
      </c>
      <c r="D217" s="16">
        <v>612.1689888893286</v>
      </c>
      <c r="E217" s="24"/>
      <c r="F217" s="42">
        <v>1000</v>
      </c>
      <c r="G217" s="42">
        <v>1500</v>
      </c>
      <c r="H217" s="82">
        <v>595</v>
      </c>
      <c r="I217" s="60">
        <v>1000</v>
      </c>
      <c r="J217" s="23"/>
    </row>
    <row r="218" spans="1:10" x14ac:dyDescent="0.25">
      <c r="A218" s="15" t="str">
        <f>+[1]Historical!A405</f>
        <v>MEDICAL SUPPLIES</v>
      </c>
      <c r="B218" s="16">
        <v>133333.51999999999</v>
      </c>
      <c r="C218" s="16">
        <f t="shared" si="7"/>
        <v>160087.94342105262</v>
      </c>
      <c r="D218" s="16">
        <v>128055</v>
      </c>
      <c r="E218" s="24"/>
      <c r="F218" s="42">
        <v>150000</v>
      </c>
      <c r="G218" s="42">
        <v>150000</v>
      </c>
      <c r="H218" s="82">
        <v>75306</v>
      </c>
      <c r="I218" s="60">
        <v>150000</v>
      </c>
      <c r="J218" s="23"/>
    </row>
    <row r="219" spans="1:10" x14ac:dyDescent="0.25">
      <c r="A219" s="15" t="str">
        <f>+[1]Historical!A406</f>
        <v>MED REC SUPPLIES</v>
      </c>
      <c r="B219" s="16">
        <v>257.02999999999997</v>
      </c>
      <c r="C219" s="16">
        <f t="shared" si="7"/>
        <v>308.60509868421047</v>
      </c>
      <c r="D219" s="16">
        <v>731.95106729734596</v>
      </c>
      <c r="E219" s="24"/>
      <c r="F219" s="42">
        <v>200</v>
      </c>
      <c r="G219" s="42">
        <v>200</v>
      </c>
      <c r="H219" s="82">
        <v>0</v>
      </c>
      <c r="I219" s="60">
        <v>200</v>
      </c>
      <c r="J219" s="23"/>
    </row>
    <row r="220" spans="1:10" x14ac:dyDescent="0.25">
      <c r="A220" s="15" t="str">
        <f>+[1]Historical!A407</f>
        <v>OXYGEN EQUIPMENT PURCH &amp; RENTAL</v>
      </c>
      <c r="B220" s="16">
        <v>3496.96</v>
      </c>
      <c r="C220" s="16">
        <f t="shared" si="7"/>
        <v>4198.6526315789479</v>
      </c>
      <c r="D220" s="16">
        <v>2596.2712325851735</v>
      </c>
      <c r="E220" s="24"/>
      <c r="F220" s="42">
        <v>5000</v>
      </c>
      <c r="G220" s="42">
        <v>12000</v>
      </c>
      <c r="H220" s="82">
        <v>11745</v>
      </c>
      <c r="I220" s="60">
        <v>15000</v>
      </c>
      <c r="J220" s="23"/>
    </row>
    <row r="221" spans="1:10" hidden="1" x14ac:dyDescent="0.25">
      <c r="A221" s="15" t="str">
        <f>+[1]Historical!A408</f>
        <v>RESPIR THERAPY COSTS</v>
      </c>
      <c r="B221" s="16">
        <f>+[1]Historical!B408</f>
        <v>0</v>
      </c>
      <c r="C221" s="16">
        <f t="shared" si="7"/>
        <v>0</v>
      </c>
      <c r="D221" s="16">
        <v>0</v>
      </c>
      <c r="E221" s="24"/>
      <c r="F221" s="42"/>
      <c r="G221" s="42"/>
      <c r="H221" s="82"/>
      <c r="I221" s="60"/>
      <c r="J221" s="23"/>
    </row>
    <row r="222" spans="1:10" hidden="1" x14ac:dyDescent="0.25">
      <c r="A222" s="15" t="str">
        <f>+[1]Historical!A409</f>
        <v>CNA TRAINING INSTRUCTOR COST</v>
      </c>
      <c r="B222" s="16">
        <f>+[1]Historical!B409</f>
        <v>0</v>
      </c>
      <c r="C222" s="16">
        <f t="shared" si="7"/>
        <v>0</v>
      </c>
      <c r="D222" s="16">
        <v>0</v>
      </c>
      <c r="E222" s="24"/>
      <c r="F222" s="42"/>
      <c r="G222" s="42"/>
      <c r="H222" s="82"/>
      <c r="I222" s="60"/>
      <c r="J222" s="23"/>
    </row>
    <row r="223" spans="1:10" hidden="1" x14ac:dyDescent="0.25">
      <c r="A223" s="15" t="str">
        <f>+[1]Historical!A410</f>
        <v>CNA CERT TESTING COST</v>
      </c>
      <c r="B223" s="16">
        <f>+[1]Historical!B410</f>
        <v>0</v>
      </c>
      <c r="C223" s="16">
        <f t="shared" si="7"/>
        <v>0</v>
      </c>
      <c r="D223" s="16">
        <v>0</v>
      </c>
      <c r="E223" s="24"/>
      <c r="F223" s="42"/>
      <c r="G223" s="42"/>
      <c r="H223" s="82"/>
      <c r="I223" s="60"/>
      <c r="J223" s="23"/>
    </row>
    <row r="224" spans="1:10" hidden="1" x14ac:dyDescent="0.25">
      <c r="A224" s="15" t="str">
        <f>+[1]Historical!A411</f>
        <v>CNA TRAINING MATERIAL COST</v>
      </c>
      <c r="B224" s="16">
        <v>90</v>
      </c>
      <c r="C224" s="16">
        <f t="shared" si="7"/>
        <v>108.05921052631578</v>
      </c>
      <c r="D224" s="16">
        <v>0</v>
      </c>
      <c r="E224" s="24"/>
      <c r="F224" s="42"/>
      <c r="G224" s="42"/>
      <c r="H224" s="82"/>
      <c r="I224" s="60"/>
      <c r="J224" s="23"/>
    </row>
    <row r="225" spans="1:10" hidden="1" x14ac:dyDescent="0.25">
      <c r="A225" s="15" t="str">
        <f>+[1]Historical!A412</f>
        <v>NURSING POOL COSTS</v>
      </c>
      <c r="B225" s="16">
        <f>+[1]Historical!B412</f>
        <v>0</v>
      </c>
      <c r="C225" s="16">
        <f t="shared" si="7"/>
        <v>0</v>
      </c>
      <c r="D225" s="16">
        <v>0</v>
      </c>
      <c r="E225" s="24"/>
      <c r="F225" s="42"/>
      <c r="G225" s="42"/>
      <c r="H225" s="82"/>
      <c r="I225" s="60"/>
      <c r="J225" s="23"/>
    </row>
    <row r="226" spans="1:10" x14ac:dyDescent="0.25">
      <c r="A226" s="15" t="s">
        <v>123</v>
      </c>
      <c r="B226" s="16">
        <v>605.95000000000005</v>
      </c>
      <c r="C226" s="16"/>
      <c r="D226" s="16"/>
      <c r="E226" s="24"/>
      <c r="F226" s="42">
        <v>1500</v>
      </c>
      <c r="G226" s="42">
        <v>3200</v>
      </c>
      <c r="H226" s="82">
        <v>547</v>
      </c>
      <c r="I226" s="60">
        <v>1000</v>
      </c>
      <c r="J226" s="23"/>
    </row>
    <row r="227" spans="1:10" x14ac:dyDescent="0.25">
      <c r="A227" s="15"/>
      <c r="B227" s="16"/>
      <c r="C227" s="16">
        <f t="shared" si="7"/>
        <v>0</v>
      </c>
      <c r="D227" s="16"/>
      <c r="E227" s="24"/>
      <c r="F227" s="42"/>
      <c r="G227" s="42"/>
      <c r="H227" s="82"/>
      <c r="I227" s="60"/>
      <c r="J227" s="23"/>
    </row>
    <row r="228" spans="1:10" x14ac:dyDescent="0.25">
      <c r="A228" s="19" t="str">
        <f>+[1]Historical!A415</f>
        <v>TOTAL ADMIN NURSING:</v>
      </c>
      <c r="B228" s="20">
        <f>SUM(B209:B227)</f>
        <v>385022.62000000005</v>
      </c>
      <c r="C228" s="20">
        <f>SUM(C209:C227)</f>
        <v>461552.90970394737</v>
      </c>
      <c r="D228" s="20">
        <f>SUM(D209:D227)</f>
        <v>398169.39849204192</v>
      </c>
      <c r="E228" s="24"/>
      <c r="F228" s="69">
        <f>SUM(F209:F227)</f>
        <v>414600</v>
      </c>
      <c r="G228" s="69">
        <f>SUM(G209:G227)</f>
        <v>438060</v>
      </c>
      <c r="H228" s="85">
        <f>SUM(H209:H227)</f>
        <v>267804</v>
      </c>
      <c r="I228" s="47">
        <f>SUM(I209:I227)</f>
        <v>447100</v>
      </c>
      <c r="J228" s="23"/>
    </row>
    <row r="229" spans="1:10" x14ac:dyDescent="0.25">
      <c r="A229" s="11"/>
      <c r="B229" s="12"/>
      <c r="C229" s="12"/>
      <c r="D229" s="12"/>
      <c r="E229" s="24"/>
      <c r="F229" s="41"/>
      <c r="G229" s="41"/>
      <c r="H229" s="81"/>
      <c r="I229" s="70"/>
      <c r="J229" s="23"/>
    </row>
    <row r="230" spans="1:10" x14ac:dyDescent="0.25">
      <c r="A230" s="11" t="str">
        <f>+[1]Historical!A417</f>
        <v>NURSING WAGES:</v>
      </c>
      <c r="B230" s="12" t="e">
        <f>+[1]Historical!B417</f>
        <v>#REF!</v>
      </c>
      <c r="C230" s="12"/>
      <c r="D230" s="12"/>
      <c r="E230" s="24"/>
      <c r="F230" s="41"/>
      <c r="G230" s="41"/>
      <c r="H230" s="81"/>
      <c r="I230" s="70"/>
      <c r="J230" s="23"/>
    </row>
    <row r="231" spans="1:10" x14ac:dyDescent="0.25">
      <c r="A231" s="25" t="str">
        <f>+[1]Historical!A418</f>
        <v>SALARIES &amp; WAGES - RN</v>
      </c>
      <c r="B231" s="45">
        <v>473732.72</v>
      </c>
      <c r="C231" s="45">
        <f t="shared" ref="C231:C236" si="8">+B231/$B$3*$C$3</f>
        <v>568790.93026315782</v>
      </c>
      <c r="D231" s="45">
        <v>521924</v>
      </c>
      <c r="E231" s="24"/>
      <c r="F231" s="59">
        <v>600000</v>
      </c>
      <c r="G231" s="59">
        <v>645000</v>
      </c>
      <c r="H231" s="82">
        <v>437183</v>
      </c>
      <c r="I231" s="60">
        <v>600000</v>
      </c>
      <c r="J231" s="23"/>
    </row>
    <row r="232" spans="1:10" x14ac:dyDescent="0.25">
      <c r="A232" s="25" t="str">
        <f>+[1]Historical!A419</f>
        <v>SALARIES &amp; WAGES - LPN</v>
      </c>
      <c r="B232" s="45">
        <v>307198.82</v>
      </c>
      <c r="C232" s="45">
        <f t="shared" si="8"/>
        <v>368840.68848684209</v>
      </c>
      <c r="D232" s="45">
        <v>321184</v>
      </c>
      <c r="E232" s="24"/>
      <c r="F232" s="59">
        <v>360000</v>
      </c>
      <c r="G232" s="59">
        <v>364000</v>
      </c>
      <c r="H232" s="82">
        <v>161990</v>
      </c>
      <c r="I232" s="60">
        <v>325000</v>
      </c>
      <c r="J232" s="23"/>
    </row>
    <row r="233" spans="1:10" x14ac:dyDescent="0.25">
      <c r="A233" s="64" t="str">
        <f>+[1]Historical!A420</f>
        <v>SALARIES &amp; WAGES - CNA</v>
      </c>
      <c r="B233" s="65">
        <v>921211.29</v>
      </c>
      <c r="C233" s="65">
        <f t="shared" si="8"/>
        <v>1106059.6080592107</v>
      </c>
      <c r="D233" s="65">
        <v>965178</v>
      </c>
      <c r="E233" s="66"/>
      <c r="F233" s="67">
        <v>900000</v>
      </c>
      <c r="G233" s="67">
        <v>900000</v>
      </c>
      <c r="H233" s="82">
        <v>544700</v>
      </c>
      <c r="I233" s="60">
        <v>825000</v>
      </c>
      <c r="J233" s="23"/>
    </row>
    <row r="234" spans="1:10" hidden="1" x14ac:dyDescent="0.25">
      <c r="A234" s="25" t="str">
        <f>+[1]Historical!A421</f>
        <v>NURSING POOL COSTS</v>
      </c>
      <c r="B234" s="45">
        <f>+[1]Historical!B421</f>
        <v>0</v>
      </c>
      <c r="C234" s="45">
        <f t="shared" si="8"/>
        <v>0</v>
      </c>
      <c r="D234" s="45">
        <v>0</v>
      </c>
      <c r="E234" s="24"/>
      <c r="F234" s="59"/>
      <c r="G234" s="59"/>
      <c r="H234" s="82"/>
      <c r="I234" s="60"/>
      <c r="J234" s="23"/>
    </row>
    <row r="235" spans="1:10" hidden="1" x14ac:dyDescent="0.25">
      <c r="A235" s="25" t="str">
        <f>+[1]Historical!A422</f>
        <v xml:space="preserve">BUDGET CONTIGENCY </v>
      </c>
      <c r="B235" s="45">
        <f>+[1]Historical!B422</f>
        <v>0</v>
      </c>
      <c r="C235" s="45">
        <f t="shared" si="8"/>
        <v>0</v>
      </c>
      <c r="D235" s="45">
        <v>0</v>
      </c>
      <c r="E235" s="24"/>
      <c r="F235" s="59"/>
      <c r="G235" s="59"/>
      <c r="H235" s="82"/>
      <c r="I235" s="60"/>
      <c r="J235" s="23"/>
    </row>
    <row r="236" spans="1:10" x14ac:dyDescent="0.25">
      <c r="A236" s="25"/>
      <c r="B236" s="45"/>
      <c r="C236" s="45">
        <f t="shared" si="8"/>
        <v>0</v>
      </c>
      <c r="D236" s="45"/>
      <c r="E236" s="24"/>
      <c r="F236" s="59"/>
      <c r="G236" s="59"/>
      <c r="H236" s="82"/>
      <c r="I236" s="60"/>
      <c r="J236" s="23"/>
    </row>
    <row r="237" spans="1:10" x14ac:dyDescent="0.25">
      <c r="A237" s="52" t="str">
        <f>+[1]Historical!A424</f>
        <v>TOTAL NURSING WAGES EXPENSES:</v>
      </c>
      <c r="B237" s="49">
        <f>SUM(B231:B236)</f>
        <v>1702142.83</v>
      </c>
      <c r="C237" s="49">
        <f>SUM(C231:C236)</f>
        <v>2043691.2268092106</v>
      </c>
      <c r="D237" s="49">
        <f>SUM(D231:D236)</f>
        <v>1808286</v>
      </c>
      <c r="E237" s="24"/>
      <c r="F237" s="49">
        <f>SUM(F231:F236)</f>
        <v>1860000</v>
      </c>
      <c r="G237" s="49">
        <f>SUM(G231:G236)</f>
        <v>1909000</v>
      </c>
      <c r="H237" s="85">
        <f>SUM(H231:H236)</f>
        <v>1143873</v>
      </c>
      <c r="I237" s="47">
        <f>SUM(I231:I236)</f>
        <v>1750000</v>
      </c>
      <c r="J237" s="23"/>
    </row>
    <row r="238" spans="1:10" x14ac:dyDescent="0.25">
      <c r="A238" s="52" t="str">
        <f>+[1]Historical!A428</f>
        <v>TOTAL NURSING W/O TAX</v>
      </c>
      <c r="B238" s="49">
        <f>B228+B237</f>
        <v>2087165.4500000002</v>
      </c>
      <c r="C238" s="49">
        <f>C228+C237</f>
        <v>2505244.1365131577</v>
      </c>
      <c r="D238" s="49">
        <f>D228+D237</f>
        <v>2206455.398492042</v>
      </c>
      <c r="E238" s="24"/>
      <c r="F238" s="49">
        <f>F228+F237</f>
        <v>2274600</v>
      </c>
      <c r="G238" s="49">
        <f>G228+G237</f>
        <v>2347060</v>
      </c>
      <c r="H238" s="85">
        <f>H228+H237</f>
        <v>1411677</v>
      </c>
      <c r="I238" s="47">
        <f>I228+I237</f>
        <v>2197100</v>
      </c>
      <c r="J238" s="23"/>
    </row>
    <row r="239" spans="1:10" x14ac:dyDescent="0.25">
      <c r="A239" s="52" t="str">
        <f>+[1]Historical!A429</f>
        <v>NURSING TAXES/BENEFITS</v>
      </c>
      <c r="B239" s="49" t="e">
        <f>B325</f>
        <v>#REF!</v>
      </c>
      <c r="C239" s="49" t="e">
        <f>C325</f>
        <v>#REF!</v>
      </c>
      <c r="D239" s="49" t="e">
        <f>D325</f>
        <v>#REF!</v>
      </c>
      <c r="E239" s="24"/>
      <c r="F239" s="49">
        <f>F325</f>
        <v>1043300</v>
      </c>
      <c r="G239" s="49">
        <f>G325</f>
        <v>1075100</v>
      </c>
      <c r="H239" s="85">
        <f>H325</f>
        <v>782600</v>
      </c>
      <c r="I239" s="47">
        <f>I325</f>
        <v>1200600</v>
      </c>
      <c r="J239" s="23"/>
    </row>
    <row r="240" spans="1:10" x14ac:dyDescent="0.25">
      <c r="A240" s="52" t="str">
        <f>+[1]Historical!A430</f>
        <v>TOTAL NURSING COSTS:</v>
      </c>
      <c r="B240" s="49" t="e">
        <f>B238+B239</f>
        <v>#REF!</v>
      </c>
      <c r="C240" s="49" t="e">
        <f>C238+C239</f>
        <v>#REF!</v>
      </c>
      <c r="D240" s="49" t="e">
        <f>D238+D239</f>
        <v>#REF!</v>
      </c>
      <c r="E240" s="24"/>
      <c r="F240" s="49">
        <f>F238+F239</f>
        <v>3317900</v>
      </c>
      <c r="G240" s="49">
        <f>G238+G239</f>
        <v>3422160</v>
      </c>
      <c r="H240" s="85">
        <f>H238+H239</f>
        <v>2194277</v>
      </c>
      <c r="I240" s="47">
        <f>I238+I239</f>
        <v>3397700</v>
      </c>
      <c r="J240" s="23"/>
    </row>
    <row r="241" spans="1:10" x14ac:dyDescent="0.25">
      <c r="A241" s="52"/>
      <c r="B241" s="49"/>
      <c r="C241" s="49"/>
      <c r="D241" s="49"/>
      <c r="E241" s="24"/>
      <c r="F241" s="61"/>
      <c r="G241" s="61"/>
      <c r="H241" s="81"/>
      <c r="I241" s="70"/>
      <c r="J241" s="23"/>
    </row>
    <row r="242" spans="1:10" x14ac:dyDescent="0.25">
      <c r="A242" s="52" t="str">
        <f>+[1]Historical!A432</f>
        <v>ANCILLARY EXPENSE:</v>
      </c>
      <c r="B242" s="49"/>
      <c r="C242" s="49"/>
      <c r="D242" s="49"/>
      <c r="E242" s="24"/>
      <c r="F242" s="61"/>
      <c r="G242" s="61"/>
      <c r="H242" s="81"/>
      <c r="I242" s="70"/>
      <c r="J242" s="23"/>
    </row>
    <row r="243" spans="1:10" x14ac:dyDescent="0.25">
      <c r="A243" s="64" t="s">
        <v>143</v>
      </c>
      <c r="B243" s="65">
        <v>97324.81</v>
      </c>
      <c r="C243" s="65">
        <f t="shared" ref="C243:C268" si="9">+B243/$B$3*$C$3</f>
        <v>116853.80148026315</v>
      </c>
      <c r="D243" s="65">
        <v>107000</v>
      </c>
      <c r="E243" s="66"/>
      <c r="F243" s="67">
        <v>87000</v>
      </c>
      <c r="G243" s="67">
        <v>0</v>
      </c>
      <c r="H243" s="82">
        <v>14015</v>
      </c>
      <c r="I243" s="60">
        <v>22169</v>
      </c>
      <c r="J243" s="23"/>
    </row>
    <row r="244" spans="1:10" x14ac:dyDescent="0.25">
      <c r="A244" s="25" t="str">
        <f>+[1]Historical!A434</f>
        <v>SALARIES &amp; WAGES - PT AIDES</v>
      </c>
      <c r="B244" s="45">
        <v>28913.61</v>
      </c>
      <c r="C244" s="45">
        <f t="shared" si="9"/>
        <v>34715.354111842105</v>
      </c>
      <c r="D244" s="45">
        <v>37000</v>
      </c>
      <c r="E244" s="24"/>
      <c r="F244" s="59">
        <v>36000</v>
      </c>
      <c r="G244" s="59">
        <v>70000</v>
      </c>
      <c r="H244" s="82">
        <v>56492</v>
      </c>
      <c r="I244" s="60">
        <v>87000</v>
      </c>
      <c r="J244" s="23"/>
    </row>
    <row r="245" spans="1:10" x14ac:dyDescent="0.25">
      <c r="A245" s="25" t="str">
        <f>+[1]Historical!A435</f>
        <v>SALARIES &amp; WAGES - OT</v>
      </c>
      <c r="B245" s="45">
        <v>38040</v>
      </c>
      <c r="C245" s="45">
        <f t="shared" si="9"/>
        <v>45673.026315789473</v>
      </c>
      <c r="D245" s="45">
        <v>76000</v>
      </c>
      <c r="E245" s="24"/>
      <c r="F245" s="59">
        <v>30000</v>
      </c>
      <c r="G245" s="59">
        <v>19000</v>
      </c>
      <c r="H245" s="82">
        <v>0</v>
      </c>
      <c r="I245" s="60">
        <v>0</v>
      </c>
      <c r="J245" s="23"/>
    </row>
    <row r="246" spans="1:10" x14ac:dyDescent="0.25">
      <c r="A246" s="25" t="str">
        <f>+[1]Historical!A436</f>
        <v>SALARIES &amp; WAGES - OT AIDES</v>
      </c>
      <c r="B246" s="45">
        <v>50536.18</v>
      </c>
      <c r="C246" s="45">
        <f t="shared" si="9"/>
        <v>60676.663486842102</v>
      </c>
      <c r="D246" s="45">
        <v>31000</v>
      </c>
      <c r="E246" s="24"/>
      <c r="F246" s="59">
        <v>40000</v>
      </c>
      <c r="G246" s="59">
        <v>40000</v>
      </c>
      <c r="H246" s="82">
        <v>0</v>
      </c>
      <c r="I246" s="60">
        <v>0</v>
      </c>
      <c r="J246" s="23"/>
    </row>
    <row r="247" spans="1:10" hidden="1" x14ac:dyDescent="0.25">
      <c r="A247" s="25" t="str">
        <f>+[1]Historical!A437</f>
        <v>SALARIES &amp; WAGES - LAB &amp; RADIOLOGY</v>
      </c>
      <c r="B247" s="45">
        <f>+[1]Historical!B437</f>
        <v>0</v>
      </c>
      <c r="C247" s="45">
        <f t="shared" si="9"/>
        <v>0</v>
      </c>
      <c r="D247" s="45">
        <v>0</v>
      </c>
      <c r="E247" s="24"/>
      <c r="F247" s="59"/>
      <c r="G247" s="59"/>
      <c r="H247" s="82"/>
      <c r="I247" s="60"/>
      <c r="J247" s="23"/>
    </row>
    <row r="248" spans="1:10" x14ac:dyDescent="0.25">
      <c r="A248" s="25" t="str">
        <f>+[1]Historical!A438</f>
        <v>PT SUPPLIES</v>
      </c>
      <c r="B248" s="45">
        <v>1006.02</v>
      </c>
      <c r="C248" s="45">
        <f t="shared" si="9"/>
        <v>1207.885855263158</v>
      </c>
      <c r="D248" s="45">
        <v>2197.4391277212235</v>
      </c>
      <c r="E248" s="24"/>
      <c r="F248" s="59">
        <v>800</v>
      </c>
      <c r="G248" s="59">
        <v>1000</v>
      </c>
      <c r="H248" s="82">
        <v>321</v>
      </c>
      <c r="I248" s="60">
        <v>1000</v>
      </c>
      <c r="J248" s="23"/>
    </row>
    <row r="249" spans="1:10" x14ac:dyDescent="0.25">
      <c r="A249" s="15" t="str">
        <f>+[1]Historical!A439</f>
        <v>OT SUPPLIES</v>
      </c>
      <c r="B249" s="16">
        <f>+[1]Historical!B439</f>
        <v>0</v>
      </c>
      <c r="C249" s="16">
        <f t="shared" si="9"/>
        <v>0</v>
      </c>
      <c r="D249" s="16">
        <v>0</v>
      </c>
      <c r="E249" s="24"/>
      <c r="F249" s="42">
        <v>400</v>
      </c>
      <c r="G249" s="42">
        <v>400</v>
      </c>
      <c r="H249" s="82">
        <v>0</v>
      </c>
      <c r="I249" s="60">
        <v>500</v>
      </c>
      <c r="J249" s="23"/>
    </row>
    <row r="250" spans="1:10" hidden="1" x14ac:dyDescent="0.25">
      <c r="A250" s="15" t="str">
        <f>+[1]Historical!A440</f>
        <v>LAB &amp; RADIOLOGY SUPPLIES</v>
      </c>
      <c r="B250" s="16">
        <f>+[1]Historical!B440</f>
        <v>0</v>
      </c>
      <c r="C250" s="16">
        <f t="shared" si="9"/>
        <v>0</v>
      </c>
      <c r="D250" s="16">
        <v>0</v>
      </c>
      <c r="E250" s="24"/>
      <c r="F250" s="42"/>
      <c r="G250" s="42"/>
      <c r="H250" s="82"/>
      <c r="I250" s="60"/>
      <c r="J250" s="23"/>
    </row>
    <row r="251" spans="1:10" hidden="1" x14ac:dyDescent="0.25">
      <c r="A251" s="15" t="str">
        <f>+[1]Historical!A441</f>
        <v>PHYSICIAN SERVICES - PATIENT VISITS</v>
      </c>
      <c r="B251" s="16">
        <v>0</v>
      </c>
      <c r="C251" s="16">
        <f t="shared" si="9"/>
        <v>0</v>
      </c>
      <c r="D251" s="16">
        <v>119.0871974990805</v>
      </c>
      <c r="E251" s="24"/>
      <c r="F251" s="42"/>
      <c r="G251" s="42"/>
      <c r="H251" s="82"/>
      <c r="I251" s="60"/>
      <c r="J251" s="23"/>
    </row>
    <row r="252" spans="1:10" ht="15.75" customHeight="1" x14ac:dyDescent="0.25">
      <c r="A252" s="15" t="str">
        <f>+[1]Historical!A442</f>
        <v>PT CONTRACTED</v>
      </c>
      <c r="B252" s="16">
        <f>+[1]Historical!B442</f>
        <v>0</v>
      </c>
      <c r="C252" s="16">
        <f t="shared" si="9"/>
        <v>0</v>
      </c>
      <c r="D252" s="16">
        <v>0</v>
      </c>
      <c r="E252" s="24"/>
      <c r="F252" s="42">
        <v>0</v>
      </c>
      <c r="G252" s="42">
        <v>8000</v>
      </c>
      <c r="H252" s="82">
        <v>48376</v>
      </c>
      <c r="I252" s="60">
        <v>60000</v>
      </c>
      <c r="J252" s="23"/>
    </row>
    <row r="253" spans="1:10" x14ac:dyDescent="0.25">
      <c r="A253" s="15" t="str">
        <f>+[1]Historical!A443</f>
        <v>ST CONTRACTED</v>
      </c>
      <c r="B253" s="16">
        <v>2650</v>
      </c>
      <c r="C253" s="16">
        <f t="shared" si="9"/>
        <v>3181.7434210526317</v>
      </c>
      <c r="D253" s="16">
        <v>0</v>
      </c>
      <c r="E253" s="24"/>
      <c r="F253" s="42">
        <v>1000</v>
      </c>
      <c r="G253" s="42">
        <v>1000</v>
      </c>
      <c r="H253" s="82">
        <v>100</v>
      </c>
      <c r="I253" s="60">
        <v>1000</v>
      </c>
      <c r="J253" s="23"/>
    </row>
    <row r="254" spans="1:10" hidden="1" x14ac:dyDescent="0.25">
      <c r="A254" s="15" t="str">
        <f>+[1]Historical!A444</f>
        <v>OT CONTRACTED</v>
      </c>
      <c r="B254" s="16">
        <f>+[1]Historical!B444</f>
        <v>0</v>
      </c>
      <c r="C254" s="16">
        <f t="shared" si="9"/>
        <v>0</v>
      </c>
      <c r="D254" s="16">
        <v>0</v>
      </c>
      <c r="E254" s="24"/>
      <c r="F254" s="42"/>
      <c r="G254" s="42"/>
      <c r="H254" s="82"/>
      <c r="I254" s="60"/>
      <c r="J254" s="23"/>
    </row>
    <row r="255" spans="1:10" x14ac:dyDescent="0.25">
      <c r="A255" s="15" t="str">
        <f>+[1]Historical!A445</f>
        <v>LAB SERVICE PURCHASED</v>
      </c>
      <c r="B255" s="16">
        <v>3045.57</v>
      </c>
      <c r="C255" s="16">
        <f t="shared" si="9"/>
        <v>3656.6876644736844</v>
      </c>
      <c r="D255" s="16">
        <v>4200.4185146610489</v>
      </c>
      <c r="E255" s="53"/>
      <c r="F255" s="42">
        <v>3500</v>
      </c>
      <c r="G255" s="42">
        <v>3500</v>
      </c>
      <c r="H255" s="82">
        <v>1134</v>
      </c>
      <c r="I255" s="60">
        <v>3500</v>
      </c>
      <c r="J255" s="23"/>
    </row>
    <row r="256" spans="1:10" x14ac:dyDescent="0.25">
      <c r="A256" s="15" t="str">
        <f>+[1]Historical!A446</f>
        <v>RADIOLOGY PURCHASED SERVICES</v>
      </c>
      <c r="B256" s="16">
        <v>219.27</v>
      </c>
      <c r="C256" s="16">
        <f t="shared" si="9"/>
        <v>263.26825657894739</v>
      </c>
      <c r="D256" s="16">
        <v>1268.5818973268401</v>
      </c>
      <c r="E256" s="24"/>
      <c r="F256" s="42">
        <v>1500</v>
      </c>
      <c r="G256" s="42">
        <v>1500</v>
      </c>
      <c r="H256" s="82">
        <v>1032</v>
      </c>
      <c r="I256" s="60">
        <v>2500</v>
      </c>
      <c r="J256" s="23"/>
    </row>
    <row r="257" spans="1:10" hidden="1" x14ac:dyDescent="0.25">
      <c r="A257" s="15" t="str">
        <f>+[1]Historical!A447</f>
        <v>DENTAL PURCHASED SERVICES</v>
      </c>
      <c r="B257" s="16">
        <f>+[1]Historical!B447</f>
        <v>0</v>
      </c>
      <c r="C257" s="16">
        <f t="shared" si="9"/>
        <v>0</v>
      </c>
      <c r="D257" s="16">
        <v>0</v>
      </c>
      <c r="E257" s="24"/>
      <c r="F257" s="42"/>
      <c r="G257" s="42"/>
      <c r="H257" s="82"/>
      <c r="I257" s="60"/>
      <c r="J257" s="23"/>
    </row>
    <row r="258" spans="1:10" hidden="1" x14ac:dyDescent="0.25">
      <c r="A258" s="15" t="str">
        <f>+[1]Historical!A448</f>
        <v>EMERGENCY AMBULANCE COSTS</v>
      </c>
      <c r="B258" s="16">
        <f>+[1]Historical!B448</f>
        <v>0</v>
      </c>
      <c r="C258" s="16">
        <f t="shared" si="9"/>
        <v>0</v>
      </c>
      <c r="D258" s="16">
        <v>0</v>
      </c>
      <c r="E258" s="24"/>
      <c r="F258" s="42"/>
      <c r="G258" s="42"/>
      <c r="H258" s="82"/>
      <c r="I258" s="60"/>
      <c r="J258" s="23"/>
    </row>
    <row r="259" spans="1:10" hidden="1" x14ac:dyDescent="0.25">
      <c r="A259" s="15" t="str">
        <f>+[1]Historical!A449</f>
        <v>EYE GLASSES, DENTURES, HEARING AIDE</v>
      </c>
      <c r="B259" s="16">
        <f>+[1]Historical!B449</f>
        <v>0</v>
      </c>
      <c r="C259" s="16">
        <f t="shared" si="9"/>
        <v>0</v>
      </c>
      <c r="D259" s="16">
        <v>0</v>
      </c>
      <c r="E259" s="24"/>
      <c r="F259" s="42"/>
      <c r="G259" s="42"/>
      <c r="H259" s="82"/>
      <c r="I259" s="60"/>
      <c r="J259" s="23"/>
    </row>
    <row r="260" spans="1:10" x14ac:dyDescent="0.25">
      <c r="A260" s="15" t="str">
        <f>+[1]Historical!A450</f>
        <v>PHARMACY COSTS</v>
      </c>
      <c r="B260" s="16">
        <v>86671.48</v>
      </c>
      <c r="C260" s="16">
        <f t="shared" si="9"/>
        <v>104062.79671052629</v>
      </c>
      <c r="D260" s="16">
        <v>100000</v>
      </c>
      <c r="E260" s="24"/>
      <c r="F260" s="42">
        <v>50000</v>
      </c>
      <c r="G260" s="42">
        <v>45000</v>
      </c>
      <c r="H260" s="82">
        <v>34833</v>
      </c>
      <c r="I260" s="60">
        <v>60000</v>
      </c>
      <c r="J260" s="23"/>
    </row>
    <row r="261" spans="1:10" x14ac:dyDescent="0.25">
      <c r="A261" s="15" t="str">
        <f>+[1]Historical!A451</f>
        <v>IV THERAPY COSTS</v>
      </c>
      <c r="B261" s="16">
        <v>12977.35</v>
      </c>
      <c r="C261" s="16">
        <f t="shared" si="9"/>
        <v>15581.35773026316</v>
      </c>
      <c r="D261" s="16">
        <v>20000</v>
      </c>
      <c r="E261" s="24"/>
      <c r="F261" s="42">
        <v>10000</v>
      </c>
      <c r="G261" s="42">
        <v>5000</v>
      </c>
      <c r="H261" s="82">
        <v>3226</v>
      </c>
      <c r="I261" s="60">
        <v>10000</v>
      </c>
      <c r="J261" s="23"/>
    </row>
    <row r="262" spans="1:10" x14ac:dyDescent="0.25">
      <c r="A262" s="15" t="str">
        <f>+[1]Historical!A452</f>
        <v>OXYGEN COSTS - E-TANKS</v>
      </c>
      <c r="B262" s="16">
        <v>4476.45</v>
      </c>
      <c r="C262" s="16">
        <f t="shared" si="9"/>
        <v>5374.6850328947367</v>
      </c>
      <c r="D262" s="16">
        <v>8799.599375929527</v>
      </c>
      <c r="E262" s="24"/>
      <c r="F262" s="42">
        <v>3500</v>
      </c>
      <c r="G262" s="42">
        <v>3500</v>
      </c>
      <c r="H262" s="82">
        <v>515</v>
      </c>
      <c r="I262" s="60">
        <v>2000</v>
      </c>
      <c r="J262" s="23" t="s">
        <v>156</v>
      </c>
    </row>
    <row r="263" spans="1:10" hidden="1" x14ac:dyDescent="0.25">
      <c r="A263" s="15" t="str">
        <f>+[1]Historical!A453</f>
        <v>ANCILLARY MISC EXPENSES</v>
      </c>
      <c r="B263" s="16">
        <f>+[1]Historical!B453</f>
        <v>0</v>
      </c>
      <c r="C263" s="16">
        <f t="shared" si="9"/>
        <v>0</v>
      </c>
      <c r="D263" s="16">
        <v>0</v>
      </c>
      <c r="E263" s="24"/>
      <c r="F263" s="42"/>
      <c r="G263" s="42"/>
      <c r="H263" s="82"/>
      <c r="I263" s="60"/>
      <c r="J263" s="23"/>
    </row>
    <row r="264" spans="1:10" hidden="1" x14ac:dyDescent="0.25">
      <c r="A264" s="15" t="str">
        <f>+[1]Historical!A454</f>
        <v>MEDICAL EQUIPMENT DME - RENTAL</v>
      </c>
      <c r="B264" s="16">
        <f>+[1]Historical!B454</f>
        <v>0</v>
      </c>
      <c r="C264" s="16">
        <f t="shared" si="9"/>
        <v>0</v>
      </c>
      <c r="D264" s="16">
        <v>52.272922574546712</v>
      </c>
      <c r="E264" s="24"/>
      <c r="F264" s="42"/>
      <c r="G264" s="42"/>
      <c r="H264" s="82"/>
      <c r="I264" s="60"/>
      <c r="J264" s="23"/>
    </row>
    <row r="265" spans="1:10" hidden="1" x14ac:dyDescent="0.25">
      <c r="A265" s="15" t="str">
        <f>+[1]Historical!A455</f>
        <v>TRANSPORTATION SERVICES COSTS</v>
      </c>
      <c r="B265" s="16">
        <f>+[1]Historical!B455</f>
        <v>0</v>
      </c>
      <c r="C265" s="16">
        <f t="shared" si="9"/>
        <v>0</v>
      </c>
      <c r="D265" s="16">
        <v>0</v>
      </c>
      <c r="E265" s="24"/>
      <c r="F265" s="42"/>
      <c r="G265" s="42"/>
      <c r="H265" s="82"/>
      <c r="I265" s="60"/>
      <c r="J265" s="23"/>
    </row>
    <row r="266" spans="1:10" hidden="1" x14ac:dyDescent="0.25">
      <c r="A266" s="15"/>
      <c r="B266" s="16"/>
      <c r="C266" s="16">
        <f t="shared" si="9"/>
        <v>0</v>
      </c>
      <c r="D266" s="16"/>
      <c r="E266" s="24"/>
      <c r="F266" s="42"/>
      <c r="G266" s="42"/>
      <c r="H266" s="82"/>
      <c r="I266" s="60"/>
      <c r="J266" s="23"/>
    </row>
    <row r="267" spans="1:10" hidden="1" x14ac:dyDescent="0.25">
      <c r="A267" s="15"/>
      <c r="B267" s="16"/>
      <c r="C267" s="16">
        <f t="shared" si="9"/>
        <v>0</v>
      </c>
      <c r="D267" s="16"/>
      <c r="E267" s="24"/>
      <c r="F267" s="42"/>
      <c r="G267" s="42"/>
      <c r="H267" s="82"/>
      <c r="I267" s="60"/>
      <c r="J267" s="23"/>
    </row>
    <row r="268" spans="1:10" x14ac:dyDescent="0.25">
      <c r="A268" s="11"/>
      <c r="B268" s="12"/>
      <c r="C268" s="16">
        <f t="shared" si="9"/>
        <v>0</v>
      </c>
      <c r="D268" s="12"/>
      <c r="E268" s="24"/>
      <c r="F268" s="42"/>
      <c r="G268" s="42"/>
      <c r="H268" s="82"/>
      <c r="I268" s="60"/>
      <c r="J268" s="23"/>
    </row>
    <row r="269" spans="1:10" x14ac:dyDescent="0.25">
      <c r="A269" s="19" t="str">
        <f>+[1]Historical!A459</f>
        <v>TOTAL ANCILLAR W/O TAX</v>
      </c>
      <c r="B269" s="20">
        <f>SUM(B243:B268)</f>
        <v>325860.73999999993</v>
      </c>
      <c r="C269" s="20">
        <f>SUM(C243:C268)</f>
        <v>391247.27006578934</v>
      </c>
      <c r="D269" s="20">
        <f>SUM(D243:D268)</f>
        <v>387637.39903571224</v>
      </c>
      <c r="E269" s="24"/>
      <c r="F269" s="20">
        <f>SUM(F243:F268)</f>
        <v>263700</v>
      </c>
      <c r="G269" s="20">
        <f>SUM(G243:G268)</f>
        <v>197900</v>
      </c>
      <c r="H269" s="85">
        <f>SUM(H243:H268)</f>
        <v>160044</v>
      </c>
      <c r="I269" s="47">
        <f>SUM(I243:I268)</f>
        <v>249669</v>
      </c>
      <c r="J269" s="23"/>
    </row>
    <row r="270" spans="1:10" x14ac:dyDescent="0.25">
      <c r="A270" s="19" t="str">
        <f>+[1]Historical!A460</f>
        <v>ANCILLARY TAXES/BENEFITS</v>
      </c>
      <c r="B270" s="20" t="e">
        <f>B326</f>
        <v>#REF!</v>
      </c>
      <c r="C270" s="20" t="e">
        <f>C326</f>
        <v>#REF!</v>
      </c>
      <c r="D270" s="20" t="e">
        <f>D326</f>
        <v>#REF!</v>
      </c>
      <c r="E270" s="24"/>
      <c r="F270" s="20">
        <f>F326</f>
        <v>96500</v>
      </c>
      <c r="G270" s="20">
        <f>G326</f>
        <v>64500</v>
      </c>
      <c r="H270" s="85">
        <f>H326</f>
        <v>42300</v>
      </c>
      <c r="I270" s="47">
        <f>I326</f>
        <v>65500</v>
      </c>
      <c r="J270" s="23"/>
    </row>
    <row r="271" spans="1:10" x14ac:dyDescent="0.25">
      <c r="A271" s="19" t="str">
        <f>+[1]Historical!A461</f>
        <v>TOTAL ANCILLARY COSTS:</v>
      </c>
      <c r="B271" s="20" t="e">
        <f>SUM(B269:B270)</f>
        <v>#REF!</v>
      </c>
      <c r="C271" s="20" t="e">
        <f>SUM(C269:C270)</f>
        <v>#REF!</v>
      </c>
      <c r="D271" s="20" t="e">
        <f>SUM(D269:D270)</f>
        <v>#REF!</v>
      </c>
      <c r="E271" s="24"/>
      <c r="F271" s="20">
        <f>SUM(F269:F270)</f>
        <v>360200</v>
      </c>
      <c r="G271" s="20">
        <f>SUM(G269:G270)</f>
        <v>262400</v>
      </c>
      <c r="H271" s="85">
        <f>SUM(H269:H270)</f>
        <v>202344</v>
      </c>
      <c r="I271" s="47">
        <f>SUM(I269:I270)</f>
        <v>315169</v>
      </c>
      <c r="J271" s="23"/>
    </row>
    <row r="272" spans="1:10" x14ac:dyDescent="0.25">
      <c r="A272" s="11"/>
      <c r="B272" s="12"/>
      <c r="C272" s="12"/>
      <c r="D272" s="12"/>
      <c r="E272" s="24"/>
      <c r="F272" s="41"/>
      <c r="G272" s="41"/>
      <c r="H272" s="81"/>
      <c r="I272" s="70"/>
      <c r="J272" s="23"/>
    </row>
    <row r="273" spans="1:10" x14ac:dyDescent="0.25">
      <c r="A273" s="11" t="str">
        <f>+[1]Historical!A463</f>
        <v>RECREATION EXPENSE:</v>
      </c>
      <c r="B273" s="12"/>
      <c r="C273" s="12"/>
      <c r="D273" s="12"/>
      <c r="E273" s="24"/>
      <c r="F273" s="41"/>
      <c r="G273" s="41"/>
      <c r="H273" s="81"/>
      <c r="I273" s="70"/>
      <c r="J273" s="23"/>
    </row>
    <row r="274" spans="1:10" x14ac:dyDescent="0.25">
      <c r="A274" s="64" t="str">
        <f>+[1]Historical!A464</f>
        <v>SALARIES &amp; WAGES - RECREATION</v>
      </c>
      <c r="B274" s="65">
        <v>113955.59</v>
      </c>
      <c r="C274" s="65">
        <f>+B274/$B$3*$C$3</f>
        <v>136821.67878289474</v>
      </c>
      <c r="D274" s="65">
        <v>108468.43129090212</v>
      </c>
      <c r="E274" s="66"/>
      <c r="F274" s="67">
        <v>235000</v>
      </c>
      <c r="G274" s="67">
        <v>235000</v>
      </c>
      <c r="H274" s="82">
        <v>132509</v>
      </c>
      <c r="I274" s="60">
        <v>235000</v>
      </c>
      <c r="J274" s="23"/>
    </row>
    <row r="275" spans="1:10" x14ac:dyDescent="0.25">
      <c r="A275" s="15" t="str">
        <f>+[1]Historical!A465</f>
        <v>RECREATION CONSULTANT</v>
      </c>
      <c r="B275" s="16">
        <v>2963.55</v>
      </c>
      <c r="C275" s="16">
        <f>+B275/$B$3*$C$3</f>
        <v>3558.2097039473683</v>
      </c>
      <c r="D275" s="16">
        <v>2728.6319267035569</v>
      </c>
      <c r="E275" s="24"/>
      <c r="F275" s="42">
        <v>3000</v>
      </c>
      <c r="G275" s="42">
        <v>3200</v>
      </c>
      <c r="H275" s="82">
        <v>2418</v>
      </c>
      <c r="I275" s="60">
        <v>3825</v>
      </c>
      <c r="J275" s="23"/>
    </row>
    <row r="276" spans="1:10" hidden="1" x14ac:dyDescent="0.25">
      <c r="A276" s="15" t="str">
        <f>+[1]Historical!A466</f>
        <v>RECREATION MISC EXPENSES</v>
      </c>
      <c r="B276" s="16">
        <v>0</v>
      </c>
      <c r="C276" s="16">
        <f>+B276/$B$3*$C$3</f>
        <v>0</v>
      </c>
      <c r="D276" s="16">
        <v>13.736528135343876</v>
      </c>
      <c r="E276" s="24"/>
      <c r="F276" s="42"/>
      <c r="G276" s="42"/>
      <c r="H276" s="82"/>
      <c r="I276" s="60"/>
      <c r="J276" s="23"/>
    </row>
    <row r="277" spans="1:10" x14ac:dyDescent="0.25">
      <c r="A277" s="15" t="str">
        <f>+[1]Historical!A467</f>
        <v>RECREATION SUPPLIES</v>
      </c>
      <c r="B277" s="16">
        <v>3049.32</v>
      </c>
      <c r="C277" s="16">
        <f>+B277/$B$3*$C$3</f>
        <v>3661.1901315789473</v>
      </c>
      <c r="D277" s="16">
        <v>3105.4873756536754</v>
      </c>
      <c r="E277" s="24"/>
      <c r="F277" s="42">
        <v>5500</v>
      </c>
      <c r="G277" s="42">
        <v>6000</v>
      </c>
      <c r="H277" s="82">
        <v>2976</v>
      </c>
      <c r="I277" s="60">
        <v>5000</v>
      </c>
      <c r="J277" s="23"/>
    </row>
    <row r="278" spans="1:10" x14ac:dyDescent="0.25">
      <c r="A278" s="15"/>
      <c r="B278" s="16"/>
      <c r="C278" s="16">
        <f>+B278/$B$3*$C$3</f>
        <v>0</v>
      </c>
      <c r="D278" s="16"/>
      <c r="E278" s="24"/>
      <c r="F278" s="42"/>
      <c r="G278" s="42"/>
      <c r="H278" s="82"/>
      <c r="I278" s="60"/>
      <c r="J278" s="23"/>
    </row>
    <row r="279" spans="1:10" x14ac:dyDescent="0.25">
      <c r="A279" s="19" t="str">
        <f>+[1]Historical!A469</f>
        <v>TOT REC W/O TAXES:</v>
      </c>
      <c r="B279" s="20">
        <f>SUM(B274:B278)</f>
        <v>119968.46</v>
      </c>
      <c r="C279" s="20">
        <f>SUM(C274:C278)</f>
        <v>144041.07861842104</v>
      </c>
      <c r="D279" s="20">
        <f>SUM(D274:D278)</f>
        <v>114316.28712139469</v>
      </c>
      <c r="E279" s="24"/>
      <c r="F279" s="20">
        <f>SUM(F274:F278)</f>
        <v>243500</v>
      </c>
      <c r="G279" s="20">
        <f>SUM(G274:G278)</f>
        <v>244200</v>
      </c>
      <c r="H279" s="85">
        <f>SUM(H274:H278)</f>
        <v>137903</v>
      </c>
      <c r="I279" s="47">
        <f>SUM(I274:I278)</f>
        <v>243825</v>
      </c>
      <c r="J279" s="23"/>
    </row>
    <row r="280" spans="1:10" x14ac:dyDescent="0.25">
      <c r="A280" s="19" t="str">
        <f>+[1]Historical!A470</f>
        <v>REC TAXES AND BENEFITS</v>
      </c>
      <c r="B280" s="20" t="e">
        <f>B327</f>
        <v>#REF!</v>
      </c>
      <c r="C280" s="20" t="e">
        <f>C327</f>
        <v>#REF!</v>
      </c>
      <c r="D280" s="20" t="e">
        <f>D327</f>
        <v>#REF!</v>
      </c>
      <c r="E280" s="24"/>
      <c r="F280" s="20">
        <f>F327</f>
        <v>117500</v>
      </c>
      <c r="G280" s="20">
        <f>G327</f>
        <v>117500</v>
      </c>
      <c r="H280" s="85">
        <f>H327</f>
        <v>79500</v>
      </c>
      <c r="I280" s="47">
        <f>I327</f>
        <v>141000</v>
      </c>
      <c r="J280" s="23"/>
    </row>
    <row r="281" spans="1:10" x14ac:dyDescent="0.25">
      <c r="A281" s="19" t="str">
        <f>+[1]Historical!A471</f>
        <v>TOTAL REC COSTS:</v>
      </c>
      <c r="B281" s="20" t="e">
        <f>B279+B280</f>
        <v>#REF!</v>
      </c>
      <c r="C281" s="20" t="e">
        <f>C279+C280</f>
        <v>#REF!</v>
      </c>
      <c r="D281" s="20" t="e">
        <f>D279+D280</f>
        <v>#REF!</v>
      </c>
      <c r="E281" s="24"/>
      <c r="F281" s="20">
        <f>F279+F280</f>
        <v>361000</v>
      </c>
      <c r="G281" s="20">
        <f>G279+G280</f>
        <v>361700</v>
      </c>
      <c r="H281" s="85">
        <f>H279+H280</f>
        <v>217403</v>
      </c>
      <c r="I281" s="47">
        <f>I279+I280</f>
        <v>384825</v>
      </c>
      <c r="J281" s="23"/>
    </row>
    <row r="282" spans="1:10" x14ac:dyDescent="0.25">
      <c r="A282" s="11"/>
      <c r="B282" s="12"/>
      <c r="C282" s="12"/>
      <c r="D282" s="12"/>
      <c r="E282" s="24"/>
      <c r="F282" s="41"/>
      <c r="G282" s="41"/>
      <c r="H282" s="81"/>
      <c r="I282" s="70"/>
      <c r="J282" s="23"/>
    </row>
    <row r="283" spans="1:10" x14ac:dyDescent="0.25">
      <c r="A283" s="11" t="str">
        <f>+[1]Historical!A473</f>
        <v>SOCIAL SERVICES EXPENSE:</v>
      </c>
      <c r="B283" s="12"/>
      <c r="C283" s="12"/>
      <c r="D283" s="12"/>
      <c r="E283" s="24"/>
      <c r="F283" s="41"/>
      <c r="G283" s="41"/>
      <c r="H283" s="81"/>
      <c r="I283" s="70"/>
      <c r="J283" s="23"/>
    </row>
    <row r="284" spans="1:10" x14ac:dyDescent="0.25">
      <c r="A284" s="64" t="str">
        <f>+[1]Historical!A474</f>
        <v>SALARIES &amp; WAGES - SOC SERV</v>
      </c>
      <c r="B284" s="65">
        <v>36937.620000000003</v>
      </c>
      <c r="C284" s="65">
        <f t="shared" ref="C284:C289" si="10">+B284/$B$3*$C$3</f>
        <v>44349.445065789478</v>
      </c>
      <c r="D284" s="65">
        <v>40370.400000000001</v>
      </c>
      <c r="E284" s="66"/>
      <c r="F284" s="67">
        <v>46000</v>
      </c>
      <c r="G284" s="67">
        <v>57000</v>
      </c>
      <c r="H284" s="82">
        <v>37627</v>
      </c>
      <c r="I284" s="60">
        <v>58000</v>
      </c>
      <c r="J284" s="23" t="s">
        <v>137</v>
      </c>
    </row>
    <row r="285" spans="1:10" x14ac:dyDescent="0.25">
      <c r="A285" s="15" t="str">
        <f>+[1]Historical!A475</f>
        <v>SOCIAL WORK CONSULTANT</v>
      </c>
      <c r="B285" s="16">
        <v>8406.5</v>
      </c>
      <c r="C285" s="16">
        <f t="shared" si="10"/>
        <v>10093.330592105263</v>
      </c>
      <c r="D285" s="16">
        <v>7983.0454373290058</v>
      </c>
      <c r="E285" s="24"/>
      <c r="F285" s="42">
        <v>12000</v>
      </c>
      <c r="G285" s="42">
        <v>12000</v>
      </c>
      <c r="H285" s="82">
        <v>6421</v>
      </c>
      <c r="I285" s="60">
        <v>40000</v>
      </c>
      <c r="J285" s="23" t="s">
        <v>154</v>
      </c>
    </row>
    <row r="286" spans="1:10" hidden="1" x14ac:dyDescent="0.25">
      <c r="A286" s="15" t="str">
        <f>+[1]Historical!A476</f>
        <v>SPECIALIZED REHAB SERVICES</v>
      </c>
      <c r="B286" s="16">
        <f>+[1]Historical!B476</f>
        <v>0</v>
      </c>
      <c r="C286" s="16">
        <f t="shared" si="10"/>
        <v>0</v>
      </c>
      <c r="D286" s="16">
        <v>0</v>
      </c>
      <c r="E286" s="24"/>
      <c r="F286" s="42"/>
      <c r="G286" s="42"/>
      <c r="H286" s="82"/>
      <c r="I286" s="60"/>
      <c r="J286" s="23"/>
    </row>
    <row r="287" spans="1:10" hidden="1" x14ac:dyDescent="0.25">
      <c r="A287" s="15" t="str">
        <f>+[1]Historical!A477</f>
        <v>SOCIAL SERVICE MISC  EXPENSES</v>
      </c>
      <c r="B287" s="16">
        <f>+[1]Historical!B477</f>
        <v>0</v>
      </c>
      <c r="C287" s="16">
        <f t="shared" si="10"/>
        <v>0</v>
      </c>
      <c r="D287" s="16">
        <v>0</v>
      </c>
      <c r="E287" s="24"/>
      <c r="F287" s="42"/>
      <c r="G287" s="42"/>
      <c r="H287" s="82"/>
      <c r="I287" s="60"/>
      <c r="J287" s="23"/>
    </row>
    <row r="288" spans="1:10" x14ac:dyDescent="0.25">
      <c r="A288" s="15" t="str">
        <f>+[1]Historical!A478</f>
        <v>SOCIAL SERVICE SUPPLIES</v>
      </c>
      <c r="B288" s="16">
        <f>+[1]Historical!B478</f>
        <v>0</v>
      </c>
      <c r="C288" s="16">
        <f t="shared" si="10"/>
        <v>0</v>
      </c>
      <c r="D288" s="16">
        <v>0</v>
      </c>
      <c r="E288" s="24"/>
      <c r="F288" s="42">
        <v>100</v>
      </c>
      <c r="G288" s="42">
        <v>100</v>
      </c>
      <c r="H288" s="82">
        <v>0</v>
      </c>
      <c r="I288" s="60">
        <v>100</v>
      </c>
      <c r="J288" s="23"/>
    </row>
    <row r="289" spans="1:10" x14ac:dyDescent="0.25">
      <c r="A289" s="15"/>
      <c r="B289" s="16"/>
      <c r="C289" s="16">
        <f t="shared" si="10"/>
        <v>0</v>
      </c>
      <c r="D289" s="16"/>
      <c r="E289" s="24"/>
      <c r="F289" s="42"/>
      <c r="G289" s="42"/>
      <c r="H289" s="82"/>
      <c r="I289" s="60"/>
      <c r="J289" s="23"/>
    </row>
    <row r="290" spans="1:10" x14ac:dyDescent="0.25">
      <c r="A290" s="19" t="str">
        <f>+[1]Historical!A481</f>
        <v>TOT SOC S W/O TAXES:</v>
      </c>
      <c r="B290" s="20">
        <f>SUM(B284:B288)</f>
        <v>45344.12</v>
      </c>
      <c r="C290" s="20">
        <f>SUM(C284:C288)</f>
        <v>54442.775657894745</v>
      </c>
      <c r="D290" s="20">
        <f>SUM(D284:D288)</f>
        <v>48353.445437329006</v>
      </c>
      <c r="E290" s="24"/>
      <c r="F290" s="20">
        <f>SUM(F284:F288)</f>
        <v>58100</v>
      </c>
      <c r="G290" s="20">
        <f>SUM(G284:G288)</f>
        <v>69100</v>
      </c>
      <c r="H290" s="85">
        <f>SUM(H284:H288)</f>
        <v>44048</v>
      </c>
      <c r="I290" s="47">
        <f>SUM(I284:I288)</f>
        <v>98100</v>
      </c>
      <c r="J290" s="23"/>
    </row>
    <row r="291" spans="1:10" x14ac:dyDescent="0.25">
      <c r="A291" s="19" t="str">
        <f>+[1]Historical!A482</f>
        <v>SOC SER  TAX &amp; BENEFITS</v>
      </c>
      <c r="B291" s="20" t="e">
        <f>B328</f>
        <v>#REF!</v>
      </c>
      <c r="C291" s="20" t="e">
        <f>C328</f>
        <v>#REF!</v>
      </c>
      <c r="D291" s="20" t="e">
        <f>D328</f>
        <v>#REF!</v>
      </c>
      <c r="E291" s="24"/>
      <c r="F291" s="20">
        <f>F328</f>
        <v>23000</v>
      </c>
      <c r="G291" s="20">
        <f>G328</f>
        <v>28500</v>
      </c>
      <c r="H291" s="85">
        <f>H328</f>
        <v>22600</v>
      </c>
      <c r="I291" s="47">
        <f>I328</f>
        <v>34800</v>
      </c>
      <c r="J291" s="23"/>
    </row>
    <row r="292" spans="1:10" x14ac:dyDescent="0.25">
      <c r="A292" s="19" t="str">
        <f>+[1]Historical!A483</f>
        <v>TOTAL SOC SERVICES :</v>
      </c>
      <c r="B292" s="20" t="e">
        <f>B290+B291</f>
        <v>#REF!</v>
      </c>
      <c r="C292" s="20" t="e">
        <f>C290+C291</f>
        <v>#REF!</v>
      </c>
      <c r="D292" s="20" t="e">
        <f>D290+D291</f>
        <v>#REF!</v>
      </c>
      <c r="E292" s="24"/>
      <c r="F292" s="20">
        <f>F290+F291</f>
        <v>81100</v>
      </c>
      <c r="G292" s="20">
        <f>G290+G291</f>
        <v>97600</v>
      </c>
      <c r="H292" s="85">
        <f>H290+H291</f>
        <v>66648</v>
      </c>
      <c r="I292" s="47">
        <f>I290+I291</f>
        <v>132900</v>
      </c>
      <c r="J292" s="23"/>
    </row>
    <row r="293" spans="1:10" x14ac:dyDescent="0.25">
      <c r="A293" s="11"/>
      <c r="B293" s="12"/>
      <c r="C293" s="12"/>
      <c r="D293" s="12"/>
      <c r="E293" s="24"/>
      <c r="F293" s="41"/>
      <c r="G293" s="41"/>
      <c r="H293" s="81"/>
      <c r="I293" s="70"/>
      <c r="J293" s="23"/>
    </row>
    <row r="294" spans="1:10" x14ac:dyDescent="0.25">
      <c r="A294" s="19" t="str">
        <f>+[1]Historical!A485</f>
        <v>TOTAL EXPENSES:</v>
      </c>
      <c r="B294" s="20">
        <f>B118+B144+B166+B181+B194+B204+B228+B237+B269+B279+B290</f>
        <v>6561512.4699999997</v>
      </c>
      <c r="C294" s="20">
        <f>C118+C144+C166+C181+C194+C204+C228+C237+C269+C279+C290</f>
        <v>7877404.2098684227</v>
      </c>
      <c r="D294" s="20">
        <f>D118+D144+D166+D181+D194+D204+D228+D237+D269+D279+D290</f>
        <v>7613306.479947323</v>
      </c>
      <c r="E294" s="24"/>
      <c r="F294" s="20">
        <f>F118+F144+F166+F181+F194+F204+F228+F237+F269+F279+F290</f>
        <v>7453325</v>
      </c>
      <c r="G294" s="20">
        <f>G118+G144+G166+G181+G194+G204+G228+G237+G269+G279+G290</f>
        <v>7206581.7200000007</v>
      </c>
      <c r="H294" s="85">
        <f>H118+H144+H166+H181+H194+H204+H228+H237+H269+H279+H290</f>
        <v>4385996</v>
      </c>
      <c r="I294" s="47">
        <f>I118+I144+I166+I181+I194+I204+I228+I237+I269+I279+I290</f>
        <v>6999519</v>
      </c>
      <c r="J294" s="23"/>
    </row>
    <row r="295" spans="1:10" x14ac:dyDescent="0.25">
      <c r="A295" s="11"/>
      <c r="B295" s="12"/>
      <c r="C295" s="12"/>
      <c r="D295" s="12"/>
      <c r="E295" s="24"/>
      <c r="F295" s="12"/>
      <c r="G295" s="12"/>
      <c r="H295" s="85"/>
      <c r="I295" s="47"/>
      <c r="J295" s="23"/>
    </row>
    <row r="296" spans="1:10" hidden="1" x14ac:dyDescent="0.25">
      <c r="A296" s="15" t="str">
        <f>+[1]Historical!A488</f>
        <v>OWNERSHIP CONTRIBUTIONS</v>
      </c>
      <c r="B296" s="16">
        <v>0</v>
      </c>
      <c r="C296" s="16">
        <v>0</v>
      </c>
      <c r="D296" s="16">
        <v>0</v>
      </c>
      <c r="E296" s="24"/>
      <c r="F296" s="16"/>
      <c r="G296" s="16"/>
      <c r="H296" s="84"/>
      <c r="I296" s="39"/>
      <c r="J296" s="23"/>
    </row>
    <row r="297" spans="1:10" hidden="1" x14ac:dyDescent="0.25">
      <c r="A297" s="15" t="str">
        <f>+[1]Historical!A489</f>
        <v>TOTAL NON PROG :</v>
      </c>
      <c r="B297" s="16">
        <v>0</v>
      </c>
      <c r="C297" s="16">
        <v>0</v>
      </c>
      <c r="D297" s="16">
        <v>0</v>
      </c>
      <c r="E297" s="24"/>
      <c r="F297" s="16"/>
      <c r="G297" s="16"/>
      <c r="H297" s="84"/>
      <c r="I297" s="39"/>
      <c r="J297" s="23"/>
    </row>
    <row r="298" spans="1:10" hidden="1" x14ac:dyDescent="0.25">
      <c r="A298" s="19" t="str">
        <f>+[1]Historical!A490</f>
        <v>OPERATIONS PROFIT/(LOSS)</v>
      </c>
      <c r="B298" s="20" t="e">
        <f>#REF!-B294</f>
        <v>#REF!</v>
      </c>
      <c r="C298" s="20" t="e">
        <f>#REF!-C294</f>
        <v>#REF!</v>
      </c>
      <c r="D298" s="20" t="e">
        <f>#REF!-D294</f>
        <v>#REF!</v>
      </c>
      <c r="E298" s="24"/>
      <c r="F298" s="20"/>
      <c r="G298" s="20"/>
      <c r="H298" s="85"/>
      <c r="I298" s="47"/>
      <c r="J298" s="23"/>
    </row>
    <row r="299" spans="1:10" hidden="1" x14ac:dyDescent="0.25">
      <c r="A299" s="11" t="str">
        <f>+[1]Historical!A491</f>
        <v>NON OP. INCOME/EXPENSE</v>
      </c>
      <c r="B299" s="12">
        <f>B297</f>
        <v>0</v>
      </c>
      <c r="C299" s="12">
        <f>C297</f>
        <v>0</v>
      </c>
      <c r="D299" s="12">
        <f>D297</f>
        <v>0</v>
      </c>
      <c r="E299" s="24"/>
      <c r="F299" s="12"/>
      <c r="G299" s="12"/>
      <c r="H299" s="85"/>
      <c r="I299" s="47"/>
      <c r="J299" s="23"/>
    </row>
    <row r="300" spans="1:10" hidden="1" x14ac:dyDescent="0.25">
      <c r="A300" s="11" t="str">
        <f>+[1]Historical!A492</f>
        <v>TOTAL PROFIT/LOSS</v>
      </c>
      <c r="B300" s="12" t="e">
        <f>B298-B299</f>
        <v>#REF!</v>
      </c>
      <c r="C300" s="12" t="e">
        <f>C298-C299</f>
        <v>#REF!</v>
      </c>
      <c r="D300" s="12" t="e">
        <f>D298-D299</f>
        <v>#REF!</v>
      </c>
      <c r="E300" s="24"/>
      <c r="F300" s="12"/>
      <c r="G300" s="12"/>
      <c r="H300" s="85"/>
      <c r="I300" s="47"/>
      <c r="J300" s="23"/>
    </row>
    <row r="301" spans="1:10" hidden="1" x14ac:dyDescent="0.25">
      <c r="A301" s="11"/>
      <c r="B301" s="12"/>
      <c r="C301" s="12"/>
      <c r="D301" s="12"/>
      <c r="E301" s="24"/>
      <c r="F301" s="12"/>
      <c r="G301" s="12"/>
      <c r="H301" s="85"/>
      <c r="I301" s="47"/>
      <c r="J301" s="23"/>
    </row>
    <row r="302" spans="1:10" hidden="1" x14ac:dyDescent="0.25">
      <c r="A302" s="11"/>
      <c r="B302" s="27"/>
      <c r="C302" s="27"/>
      <c r="D302" s="27"/>
      <c r="E302" s="29"/>
      <c r="F302" s="27"/>
      <c r="G302" s="27"/>
      <c r="H302" s="90"/>
      <c r="I302" s="76"/>
      <c r="J302" s="28"/>
    </row>
    <row r="303" spans="1:10" hidden="1" x14ac:dyDescent="0.25">
      <c r="A303" s="11" t="str">
        <f>+[1]Historical!A495</f>
        <v>BENEFIT ALLOCATION</v>
      </c>
      <c r="B303" s="27" t="str">
        <f>+[1]Historical!B495</f>
        <v>BENE</v>
      </c>
      <c r="C303" s="27" t="s">
        <v>117</v>
      </c>
      <c r="D303" s="27" t="s">
        <v>117</v>
      </c>
      <c r="E303" s="31"/>
      <c r="F303" s="27"/>
      <c r="G303" s="27"/>
      <c r="H303" s="90"/>
      <c r="I303" s="76"/>
      <c r="J303" s="30"/>
    </row>
    <row r="304" spans="1:10" hidden="1" x14ac:dyDescent="0.25">
      <c r="A304" s="11"/>
      <c r="B304" s="12"/>
      <c r="C304" s="12"/>
      <c r="D304" s="12"/>
      <c r="E304" s="31"/>
      <c r="F304" s="12"/>
      <c r="G304" s="12"/>
      <c r="H304" s="85"/>
      <c r="I304" s="47"/>
      <c r="J304" s="30"/>
    </row>
    <row r="305" spans="1:10" x14ac:dyDescent="0.25">
      <c r="A305" s="15" t="str">
        <f>+[1]Historical!A497</f>
        <v>Total Wages</v>
      </c>
      <c r="B305" s="16" t="e">
        <f>B75+B76+B147+B171+B186+B199+B209+B210+B211+B212+B232+B233+B243+B274+B284+B77+B231+B244+B245+B246+B247+#REF!</f>
        <v>#REF!</v>
      </c>
      <c r="C305" s="16" t="e">
        <f>C75+C76+C147+C171+C186+C199+C209+C210+C211+C212+C232+C233+C243+C274+C284+C77+C231+C244+C245+C246+C247+#REF!</f>
        <v>#REF!</v>
      </c>
      <c r="D305" s="16" t="e">
        <f>D75+D76+D147+D171+D186+D199+D209+D210+D211+D212+D232+D233+D243+D274+D284+D77+D231+D244+D245+D246+D247+#REF!</f>
        <v>#REF!</v>
      </c>
      <c r="E305" s="31"/>
      <c r="F305" s="16">
        <f>F75+F76+F147+F171+F186+F199+F209+F210+F211+F212+F232+F233+F243+F274+F284+F77+F231+F244+F245+F246+F247</f>
        <v>3443500</v>
      </c>
      <c r="G305" s="16">
        <f>G75+G76+G147+G171+G186+G199+G209+G210+G211+G212+G232+G233+G243+G274+G284+G77+G231+G244+G245+G246+G247</f>
        <v>3448260</v>
      </c>
      <c r="H305" s="84">
        <f>H75+H76+H147+H171+H186+H199+H209+H210+H211+H212+H232+H233+H243+H274+H284+H77+H231+H244+H245+H246+H247</f>
        <v>2113874</v>
      </c>
      <c r="I305" s="39">
        <f>I75+I76+I147+I171+I186+I199+I209+I210+I211+I212+I232+I233+I243+I274+I284+I77+I231+I244+I245+I246+I247</f>
        <v>3323469</v>
      </c>
      <c r="J305" s="30"/>
    </row>
    <row r="306" spans="1:10" x14ac:dyDescent="0.25">
      <c r="A306" s="15"/>
      <c r="B306" s="16"/>
      <c r="C306" s="16"/>
      <c r="D306" s="16"/>
      <c r="E306" s="31"/>
      <c r="F306" s="16"/>
      <c r="G306" s="16"/>
      <c r="H306" s="84"/>
      <c r="I306" s="39"/>
      <c r="J306" s="30"/>
    </row>
    <row r="307" spans="1:10" x14ac:dyDescent="0.25">
      <c r="A307" s="15" t="str">
        <f>+[1]Historical!A499</f>
        <v>FICA</v>
      </c>
      <c r="B307" s="16">
        <f t="shared" ref="B307:D309" si="11">B78</f>
        <v>218413.97</v>
      </c>
      <c r="C307" s="16">
        <f t="shared" si="11"/>
        <v>262240.4574013158</v>
      </c>
      <c r="D307" s="16">
        <f t="shared" si="11"/>
        <v>205992.00358426018</v>
      </c>
      <c r="E307" s="24"/>
      <c r="F307" s="16">
        <f t="shared" ref="F307:G307" si="12">F78</f>
        <v>225000</v>
      </c>
      <c r="G307" s="16">
        <f t="shared" si="12"/>
        <v>225000</v>
      </c>
      <c r="H307" s="84">
        <f t="shared" ref="H307:I307" si="13">H78</f>
        <v>151911</v>
      </c>
      <c r="I307" s="39">
        <f t="shared" si="13"/>
        <v>235000</v>
      </c>
      <c r="J307" s="23"/>
    </row>
    <row r="308" spans="1:10" hidden="1" x14ac:dyDescent="0.25">
      <c r="A308" s="15" t="str">
        <f>+[1]Historical!A500</f>
        <v>FUTA</v>
      </c>
      <c r="B308" s="16">
        <f t="shared" si="11"/>
        <v>0</v>
      </c>
      <c r="C308" s="16">
        <f t="shared" si="11"/>
        <v>0</v>
      </c>
      <c r="D308" s="16">
        <f t="shared" si="11"/>
        <v>0</v>
      </c>
      <c r="E308" s="24"/>
      <c r="F308" s="16">
        <f t="shared" ref="F308:G308" si="14">F79</f>
        <v>0</v>
      </c>
      <c r="G308" s="16">
        <f t="shared" si="14"/>
        <v>0</v>
      </c>
      <c r="H308" s="84">
        <f t="shared" ref="H308:I308" si="15">H79</f>
        <v>0</v>
      </c>
      <c r="I308" s="39">
        <f t="shared" si="15"/>
        <v>0</v>
      </c>
      <c r="J308" s="23"/>
    </row>
    <row r="309" spans="1:10" x14ac:dyDescent="0.25">
      <c r="A309" s="15" t="str">
        <f>+[1]Historical!A501</f>
        <v>SUTA</v>
      </c>
      <c r="B309" s="16">
        <f t="shared" si="11"/>
        <v>1986.11</v>
      </c>
      <c r="C309" s="16">
        <f t="shared" si="11"/>
        <v>2384.6386513157895</v>
      </c>
      <c r="D309" s="16">
        <f t="shared" si="11"/>
        <v>2621.7557933270477</v>
      </c>
      <c r="E309" s="24"/>
      <c r="F309" s="16">
        <f t="shared" ref="F309" si="16">F80</f>
        <v>5000</v>
      </c>
      <c r="G309" s="16">
        <f t="shared" ref="G309" si="17">G80</f>
        <v>2500</v>
      </c>
      <c r="H309" s="91">
        <f>H80</f>
        <v>0</v>
      </c>
      <c r="I309" s="77">
        <f>I80</f>
        <v>2500</v>
      </c>
      <c r="J309" s="23"/>
    </row>
    <row r="310" spans="1:10" x14ac:dyDescent="0.25">
      <c r="A310" s="15" t="str">
        <f>+[1]Historical!A502</f>
        <v>WORKERS COMP.</v>
      </c>
      <c r="B310" s="16">
        <f>B103</f>
        <v>52836.89</v>
      </c>
      <c r="C310" s="16">
        <f>C103</f>
        <v>63439.029111842108</v>
      </c>
      <c r="D310" s="16">
        <f>D103</f>
        <v>77038.593960947328</v>
      </c>
      <c r="E310" s="24"/>
      <c r="F310" s="16">
        <f>F103</f>
        <v>30000</v>
      </c>
      <c r="G310" s="16">
        <f>G103</f>
        <v>25000</v>
      </c>
      <c r="H310" s="84">
        <f>H103</f>
        <v>16623</v>
      </c>
      <c r="I310" s="39">
        <f>I103</f>
        <v>26000</v>
      </c>
      <c r="J310" s="23"/>
    </row>
    <row r="311" spans="1:10" x14ac:dyDescent="0.25">
      <c r="A311" s="15" t="str">
        <f>+[1]Historical!A503</f>
        <v>HEALTH INSURANCE</v>
      </c>
      <c r="B311" s="16">
        <f>B81+B82</f>
        <v>908392.24</v>
      </c>
      <c r="C311" s="16">
        <f>C81+C82</f>
        <v>1090668.3144736842</v>
      </c>
      <c r="D311" s="16">
        <f>D81+D82</f>
        <v>809703.76695715718</v>
      </c>
      <c r="E311" s="53"/>
      <c r="F311" s="42">
        <f>F81+F82</f>
        <v>1005000</v>
      </c>
      <c r="G311" s="42">
        <f>G81+G82</f>
        <v>860000</v>
      </c>
      <c r="H311" s="82">
        <f>H81+H82</f>
        <v>587451</v>
      </c>
      <c r="I311" s="60">
        <f>I81+I82</f>
        <v>937000</v>
      </c>
      <c r="J311" s="23"/>
    </row>
    <row r="312" spans="1:10" x14ac:dyDescent="0.25">
      <c r="A312" s="15" t="str">
        <f>+[1]Historical!A504</f>
        <v>EMP. BENEFIT</v>
      </c>
      <c r="B312" s="16">
        <f>B83</f>
        <v>4144.01</v>
      </c>
      <c r="C312" s="16">
        <f>C83</f>
        <v>4975.5383223684212</v>
      </c>
      <c r="D312" s="16">
        <f>D83</f>
        <v>5988.5953213356997</v>
      </c>
      <c r="E312" s="24"/>
      <c r="F312" s="16">
        <f>F83</f>
        <v>7500</v>
      </c>
      <c r="G312" s="16">
        <f>G83</f>
        <v>8000</v>
      </c>
      <c r="H312" s="84">
        <f>H83</f>
        <v>8636</v>
      </c>
      <c r="I312" s="39">
        <f>I83</f>
        <v>15000</v>
      </c>
      <c r="J312" s="23"/>
    </row>
    <row r="313" spans="1:10" x14ac:dyDescent="0.25">
      <c r="A313" s="15" t="str">
        <f>+[1]Historical!A505</f>
        <v>PENSION</v>
      </c>
      <c r="B313" s="16">
        <f t="shared" ref="B313:D315" si="18">B85</f>
        <v>405848.66</v>
      </c>
      <c r="C313" s="16">
        <f t="shared" si="18"/>
        <v>487285.3976973684</v>
      </c>
      <c r="D313" s="16">
        <f t="shared" si="18"/>
        <v>420974.24632850313</v>
      </c>
      <c r="E313" s="24"/>
      <c r="F313" s="16">
        <f t="shared" ref="F313" si="19">F85</f>
        <v>460000</v>
      </c>
      <c r="G313" s="16">
        <f t="shared" ref="G313" si="20">G85</f>
        <v>450000</v>
      </c>
      <c r="H313" s="84">
        <f>H85</f>
        <v>288598</v>
      </c>
      <c r="I313" s="39">
        <f>I85</f>
        <v>458000</v>
      </c>
      <c r="J313" s="23"/>
    </row>
    <row r="314" spans="1:10" hidden="1" x14ac:dyDescent="0.25">
      <c r="A314" s="15" t="str">
        <f>+[1]Historical!A506</f>
        <v>EMP. VACCINATIONS</v>
      </c>
      <c r="B314" s="16">
        <f t="shared" si="18"/>
        <v>0</v>
      </c>
      <c r="C314" s="16">
        <f t="shared" si="18"/>
        <v>0</v>
      </c>
      <c r="D314" s="16">
        <f t="shared" si="18"/>
        <v>0</v>
      </c>
      <c r="E314" s="24"/>
      <c r="F314" s="42"/>
      <c r="G314" s="42"/>
      <c r="H314" s="82"/>
      <c r="I314" s="60"/>
      <c r="J314" s="23"/>
    </row>
    <row r="315" spans="1:10" hidden="1" x14ac:dyDescent="0.25">
      <c r="A315" s="15" t="str">
        <f>+[1]Historical!A507</f>
        <v>UNIFORMS</v>
      </c>
      <c r="B315" s="16">
        <f t="shared" si="18"/>
        <v>0</v>
      </c>
      <c r="C315" s="16">
        <f t="shared" si="18"/>
        <v>0</v>
      </c>
      <c r="D315" s="16">
        <f t="shared" si="18"/>
        <v>30.318093845065281</v>
      </c>
      <c r="E315" s="24"/>
      <c r="F315" s="42"/>
      <c r="G315" s="42"/>
      <c r="H315" s="82"/>
      <c r="I315" s="60"/>
      <c r="J315" s="23"/>
    </row>
    <row r="316" spans="1:10" x14ac:dyDescent="0.25">
      <c r="A316" s="19" t="str">
        <f>+[1]Historical!A508</f>
        <v>TOTAL BENEFITS</v>
      </c>
      <c r="B316" s="20">
        <f>SUM(B307:B315)</f>
        <v>1591621.88</v>
      </c>
      <c r="C316" s="20">
        <f>SUM(C307:C315)</f>
        <v>1910993.3756578946</v>
      </c>
      <c r="D316" s="20">
        <f>SUM(D307:D315)</f>
        <v>1522349.2800393756</v>
      </c>
      <c r="E316" s="24"/>
      <c r="F316" s="20">
        <f>SUM(F307:F315)</f>
        <v>1732500</v>
      </c>
      <c r="G316" s="20">
        <f>SUM(G307:G315)</f>
        <v>1570500</v>
      </c>
      <c r="H316" s="85">
        <f>SUM(H307:H315)</f>
        <v>1053219</v>
      </c>
      <c r="I316" s="47">
        <f>SUM(I307:I315)</f>
        <v>1673500</v>
      </c>
      <c r="J316" s="23"/>
    </row>
    <row r="317" spans="1:10" x14ac:dyDescent="0.25">
      <c r="A317" s="15" t="str">
        <f>+[1]Historical!A509</f>
        <v>BENEFITS % OF WAGES</v>
      </c>
      <c r="B317" s="16" t="e">
        <f>B316/B305</f>
        <v>#REF!</v>
      </c>
      <c r="C317" s="16" t="e">
        <f>C316/C305</f>
        <v>#REF!</v>
      </c>
      <c r="D317" s="16" t="e">
        <f>D316/D305</f>
        <v>#REF!</v>
      </c>
      <c r="E317" s="24"/>
      <c r="F317" s="42">
        <v>0.5</v>
      </c>
      <c r="G317" s="42">
        <v>0.5</v>
      </c>
      <c r="H317" s="82">
        <v>0.6</v>
      </c>
      <c r="I317" s="60">
        <v>0.6</v>
      </c>
      <c r="J317" s="23"/>
    </row>
    <row r="318" spans="1:10" x14ac:dyDescent="0.25">
      <c r="A318" s="15"/>
      <c r="B318" s="16"/>
      <c r="C318" s="16"/>
      <c r="D318" s="16"/>
      <c r="E318" s="24"/>
      <c r="F318" s="42"/>
      <c r="G318" s="42"/>
      <c r="H318" s="82"/>
      <c r="I318" s="60"/>
      <c r="J318" s="23"/>
    </row>
    <row r="319" spans="1:10" x14ac:dyDescent="0.25">
      <c r="A319" s="15" t="str">
        <f>+[1]Historical!A512</f>
        <v>WAGE ALLOCATIONS</v>
      </c>
      <c r="B319" s="32" t="s">
        <v>118</v>
      </c>
      <c r="C319" s="32" t="s">
        <v>118</v>
      </c>
      <c r="D319" s="32" t="s">
        <v>118</v>
      </c>
      <c r="E319" s="31"/>
      <c r="F319" s="32" t="s">
        <v>118</v>
      </c>
      <c r="G319" s="32" t="s">
        <v>118</v>
      </c>
      <c r="H319" s="92" t="s">
        <v>118</v>
      </c>
      <c r="I319" s="78" t="s">
        <v>118</v>
      </c>
      <c r="J319" s="30"/>
    </row>
    <row r="320" spans="1:10" x14ac:dyDescent="0.25">
      <c r="A320" s="15" t="str">
        <f>+[1]Historical!A513</f>
        <v>ADMIN LABOR</v>
      </c>
      <c r="B320" s="16" t="e">
        <f>(B75+B76+B77+#REF!)*B317</f>
        <v>#REF!</v>
      </c>
      <c r="C320" s="16" t="e">
        <f>(C75+C76+C77+#REF!)*C317</f>
        <v>#REF!</v>
      </c>
      <c r="D320" s="16" t="e">
        <f>(D75+D76+D77+#REF!)*D317</f>
        <v>#REF!</v>
      </c>
      <c r="E320" s="34"/>
      <c r="F320" s="16">
        <f>ROUND((F75+F76+F77)*F317,-2)</f>
        <v>100000</v>
      </c>
      <c r="G320" s="16">
        <f>ROUND((G75+G76+G77)*G317,-2)</f>
        <v>101500</v>
      </c>
      <c r="H320" s="84">
        <f>ROUND((H75+H76+H77)*H317,-2)</f>
        <v>77800</v>
      </c>
      <c r="I320" s="39">
        <f>ROUND((I75+I76+I77)*I317,-2)</f>
        <v>125800</v>
      </c>
      <c r="J320" s="33"/>
    </row>
    <row r="321" spans="1:10" x14ac:dyDescent="0.25">
      <c r="A321" s="15" t="str">
        <f>+[1]Historical!A514</f>
        <v>MAINT LABOR</v>
      </c>
      <c r="B321" s="16" t="e">
        <f>B147*B317</f>
        <v>#REF!</v>
      </c>
      <c r="C321" s="16" t="e">
        <f>C147*C317</f>
        <v>#REF!</v>
      </c>
      <c r="D321" s="16" t="e">
        <f>D147*D317</f>
        <v>#REF!</v>
      </c>
      <c r="E321" s="24"/>
      <c r="F321" s="16">
        <f>ROUND(F147*F317,-2)</f>
        <v>83500</v>
      </c>
      <c r="G321" s="16">
        <f>ROUND(G147*G317,-2)</f>
        <v>78000</v>
      </c>
      <c r="H321" s="84">
        <f>ROUND(H147*H317,-2)</f>
        <v>73500</v>
      </c>
      <c r="I321" s="39">
        <f>ROUND(I147*I317,-2)</f>
        <v>113400</v>
      </c>
      <c r="J321" s="23"/>
    </row>
    <row r="322" spans="1:10" x14ac:dyDescent="0.25">
      <c r="A322" s="15" t="str">
        <f>+[1]Historical!A515</f>
        <v>DIETARY LABOR</v>
      </c>
      <c r="B322" s="16" t="e">
        <f>B171*B317</f>
        <v>#REF!</v>
      </c>
      <c r="C322" s="16" t="e">
        <f>C171*C317</f>
        <v>#REF!</v>
      </c>
      <c r="D322" s="16" t="e">
        <f>D171*D317</f>
        <v>#REF!</v>
      </c>
      <c r="E322" s="24"/>
      <c r="F322" s="16">
        <f>ROUND(F171*F317,-2)</f>
        <v>149000</v>
      </c>
      <c r="G322" s="16">
        <f>ROUND(G171*G317,-2)</f>
        <v>160000</v>
      </c>
      <c r="H322" s="84">
        <f>ROUND(H171*H317,-2)</f>
        <v>124200</v>
      </c>
      <c r="I322" s="39">
        <f>ROUND(I171*I317,-2)</f>
        <v>197800</v>
      </c>
      <c r="J322" s="23"/>
    </row>
    <row r="323" spans="1:10" x14ac:dyDescent="0.25">
      <c r="A323" s="15" t="str">
        <f>+[1]Historical!A516</f>
        <v>LAUNDRY LABOR</v>
      </c>
      <c r="B323" s="16" t="e">
        <f>B186*B317</f>
        <v>#REF!</v>
      </c>
      <c r="C323" s="16" t="e">
        <f>C186*C317</f>
        <v>#REF!</v>
      </c>
      <c r="D323" s="16" t="e">
        <f>D186*D317</f>
        <v>#REF!</v>
      </c>
      <c r="E323" s="24"/>
      <c r="F323" s="16">
        <f>ROUND(F186*F317,-2)</f>
        <v>11500</v>
      </c>
      <c r="G323" s="16">
        <f>ROUND(G186*G317,-2)</f>
        <v>11500</v>
      </c>
      <c r="H323" s="84">
        <f>ROUND(H186*H317,-2)</f>
        <v>10600</v>
      </c>
      <c r="I323" s="39">
        <f>ROUND(I186*I317,-2)</f>
        <v>16200</v>
      </c>
      <c r="J323" s="23"/>
    </row>
    <row r="324" spans="1:10" x14ac:dyDescent="0.25">
      <c r="A324" s="15" t="str">
        <f>+[1]Historical!A517</f>
        <v>HK LABOR</v>
      </c>
      <c r="B324" s="16" t="e">
        <f>B199*B317</f>
        <v>#REF!</v>
      </c>
      <c r="C324" s="16" t="e">
        <f>C199*C317</f>
        <v>#REF!</v>
      </c>
      <c r="D324" s="16" t="e">
        <f>D199*D317</f>
        <v>#REF!</v>
      </c>
      <c r="E324" s="24"/>
      <c r="F324" s="16">
        <f>ROUND(F199*F317,-2)</f>
        <v>97500</v>
      </c>
      <c r="G324" s="16">
        <f>ROUND(G199*G317,-2)</f>
        <v>87500</v>
      </c>
      <c r="H324" s="84">
        <f>ROUND(H199*H317,-2)</f>
        <v>55300</v>
      </c>
      <c r="I324" s="39">
        <f>ROUND(I199*I317,-2)</f>
        <v>99000</v>
      </c>
      <c r="J324" s="23"/>
    </row>
    <row r="325" spans="1:10" x14ac:dyDescent="0.25">
      <c r="A325" s="15" t="str">
        <f>+[1]Historical!A518</f>
        <v>NURSING LABOR</v>
      </c>
      <c r="B325" s="16" t="e">
        <f>(B209+B210+B211+B212+B232+B233+B231)*B317</f>
        <v>#REF!</v>
      </c>
      <c r="C325" s="16" t="e">
        <f>(C209+C210+C211+C212+C232+C233+C231)*C317</f>
        <v>#REF!</v>
      </c>
      <c r="D325" s="16" t="e">
        <f>(D209+D210+D211+D212+D232+D233+D231)*D317</f>
        <v>#REF!</v>
      </c>
      <c r="E325" s="24"/>
      <c r="F325" s="16">
        <f>ROUND((F209+F210+F211+F212+F232+F233+F231)*F317,-2)</f>
        <v>1043300</v>
      </c>
      <c r="G325" s="16">
        <f>ROUND((G209+G210+G211+G212+G232+G233+G231)*G317,-2)</f>
        <v>1075100</v>
      </c>
      <c r="H325" s="84">
        <f>ROUND((H209+H210+H211+H212+H232+H233+H231)*H317,-2)</f>
        <v>782600</v>
      </c>
      <c r="I325" s="39">
        <f>ROUND((I209+I210+I211+I212+I232+I233+I231)*I317,-2)</f>
        <v>1200600</v>
      </c>
      <c r="J325" s="23"/>
    </row>
    <row r="326" spans="1:10" x14ac:dyDescent="0.25">
      <c r="A326" s="15" t="str">
        <f>+[1]Historical!A519</f>
        <v>ANCILLARY</v>
      </c>
      <c r="B326" s="16" t="e">
        <f>(B243+B244+B245+B246+B247)*B317</f>
        <v>#REF!</v>
      </c>
      <c r="C326" s="16" t="e">
        <f>(C243+C244+C245+C246+C247)*C317</f>
        <v>#REF!</v>
      </c>
      <c r="D326" s="16" t="e">
        <f>(D243+D244+D245+D246+D247)*D317</f>
        <v>#REF!</v>
      </c>
      <c r="E326" s="24"/>
      <c r="F326" s="16">
        <f>ROUND((F243+F244+F245+F246+F247)*F317,-2)</f>
        <v>96500</v>
      </c>
      <c r="G326" s="16">
        <f>ROUND((G243+G244+G245+G246+G247)*G317,-2)</f>
        <v>64500</v>
      </c>
      <c r="H326" s="84">
        <f>ROUND((H243+H244+H245+H246+H247)*H317,-2)</f>
        <v>42300</v>
      </c>
      <c r="I326" s="39">
        <f>ROUND((I243+I244+I245+I246+I247)*I317,-2)</f>
        <v>65500</v>
      </c>
      <c r="J326" s="23"/>
    </row>
    <row r="327" spans="1:10" x14ac:dyDescent="0.25">
      <c r="A327" s="15" t="str">
        <f>+[1]Historical!A520</f>
        <v>REC LABOR</v>
      </c>
      <c r="B327" s="16" t="e">
        <f>B274*B317</f>
        <v>#REF!</v>
      </c>
      <c r="C327" s="16" t="e">
        <f>C274*C317</f>
        <v>#REF!</v>
      </c>
      <c r="D327" s="16" t="e">
        <f>D274*D317</f>
        <v>#REF!</v>
      </c>
      <c r="E327" s="24"/>
      <c r="F327" s="16">
        <f>ROUND(F274*F317,-2)</f>
        <v>117500</v>
      </c>
      <c r="G327" s="16">
        <f>ROUND(G274*G317,-2)</f>
        <v>117500</v>
      </c>
      <c r="H327" s="84">
        <f>ROUND(H274*H317,-2)</f>
        <v>79500</v>
      </c>
      <c r="I327" s="39">
        <f>ROUND(I274*I317,-2)</f>
        <v>141000</v>
      </c>
      <c r="J327" s="23"/>
    </row>
    <row r="328" spans="1:10" x14ac:dyDescent="0.25">
      <c r="A328" s="15" t="str">
        <f>+[1]Historical!A521</f>
        <v>SOC SER LABOR</v>
      </c>
      <c r="B328" s="16" t="e">
        <f>B284*B317</f>
        <v>#REF!</v>
      </c>
      <c r="C328" s="16" t="e">
        <f>C284*C317</f>
        <v>#REF!</v>
      </c>
      <c r="D328" s="16" t="e">
        <f>D284*D317</f>
        <v>#REF!</v>
      </c>
      <c r="E328" s="24"/>
      <c r="F328" s="16">
        <f>ROUND(F284*F317,-2)</f>
        <v>23000</v>
      </c>
      <c r="G328" s="16">
        <f>ROUND(G284*G317,-2)</f>
        <v>28500</v>
      </c>
      <c r="H328" s="84">
        <f>ROUND(H284*H317,-2)</f>
        <v>22600</v>
      </c>
      <c r="I328" s="39">
        <f>ROUND(I284*I317,-2)</f>
        <v>34800</v>
      </c>
      <c r="J328" s="23"/>
    </row>
    <row r="329" spans="1:10" ht="16.5" thickBot="1" x14ac:dyDescent="0.3">
      <c r="A329" s="35" t="str">
        <f>+[1]Historical!A522</f>
        <v>TOTAL WAGE BENEFIT</v>
      </c>
      <c r="B329" s="36" t="e">
        <f>SUM(B320:B328)</f>
        <v>#REF!</v>
      </c>
      <c r="C329" s="36" t="e">
        <f>SUM(C320:C328)</f>
        <v>#REF!</v>
      </c>
      <c r="D329" s="36" t="e">
        <f>SUM(D320:D328)</f>
        <v>#REF!</v>
      </c>
      <c r="E329" s="24"/>
      <c r="F329" s="36">
        <f>SUM(F320:F328)</f>
        <v>1721800</v>
      </c>
      <c r="G329" s="36">
        <f>SUM(G320:G328)</f>
        <v>1724100</v>
      </c>
      <c r="H329" s="93">
        <f>SUM(H320:H328)</f>
        <v>1268400</v>
      </c>
      <c r="I329" s="79">
        <f>SUM(I320:I328)</f>
        <v>1994100</v>
      </c>
      <c r="J329" s="37"/>
    </row>
    <row r="330" spans="1:10" x14ac:dyDescent="0.25">
      <c r="H330" s="161"/>
      <c r="I330" s="161"/>
    </row>
    <row r="331" spans="1:10" x14ac:dyDescent="0.25">
      <c r="H331" s="161"/>
      <c r="I331" s="161"/>
    </row>
    <row r="332" spans="1:10" x14ac:dyDescent="0.25">
      <c r="H332" s="161"/>
      <c r="I332" s="161"/>
    </row>
    <row r="333" spans="1:10" x14ac:dyDescent="0.25">
      <c r="H333" s="161"/>
      <c r="I333" s="161"/>
    </row>
    <row r="334" spans="1:10" x14ac:dyDescent="0.25">
      <c r="H334" s="161"/>
      <c r="I334" s="161"/>
    </row>
    <row r="335" spans="1:10" x14ac:dyDescent="0.25">
      <c r="H335" s="161"/>
      <c r="I335" s="161"/>
    </row>
    <row r="336" spans="1:10" x14ac:dyDescent="0.25">
      <c r="H336" s="161"/>
      <c r="I336" s="161"/>
    </row>
    <row r="337" spans="8:9" x14ac:dyDescent="0.25">
      <c r="H337" s="161"/>
      <c r="I337" s="161"/>
    </row>
    <row r="338" spans="8:9" x14ac:dyDescent="0.25">
      <c r="H338" s="161"/>
      <c r="I338" s="161"/>
    </row>
    <row r="339" spans="8:9" x14ac:dyDescent="0.25">
      <c r="H339" s="161"/>
      <c r="I339" s="161"/>
    </row>
    <row r="340" spans="8:9" x14ac:dyDescent="0.25">
      <c r="H340" s="161"/>
      <c r="I340" s="161"/>
    </row>
    <row r="341" spans="8:9" x14ac:dyDescent="0.25">
      <c r="H341" s="161"/>
      <c r="I341" s="161"/>
    </row>
    <row r="342" spans="8:9" x14ac:dyDescent="0.25">
      <c r="H342" s="161"/>
      <c r="I342" s="161"/>
    </row>
    <row r="343" spans="8:9" x14ac:dyDescent="0.25">
      <c r="H343" s="161"/>
      <c r="I343" s="161"/>
    </row>
    <row r="344" spans="8:9" x14ac:dyDescent="0.25">
      <c r="H344" s="161"/>
      <c r="I344" s="161"/>
    </row>
    <row r="345" spans="8:9" x14ac:dyDescent="0.25">
      <c r="H345" s="161"/>
      <c r="I345" s="161"/>
    </row>
    <row r="346" spans="8:9" x14ac:dyDescent="0.25">
      <c r="H346" s="161"/>
      <c r="I346" s="161"/>
    </row>
    <row r="347" spans="8:9" x14ac:dyDescent="0.25">
      <c r="H347" s="161"/>
      <c r="I347" s="161"/>
    </row>
    <row r="348" spans="8:9" x14ac:dyDescent="0.25">
      <c r="H348" s="161"/>
      <c r="I348" s="161"/>
    </row>
    <row r="349" spans="8:9" x14ac:dyDescent="0.25">
      <c r="H349" s="161"/>
      <c r="I349" s="161"/>
    </row>
    <row r="350" spans="8:9" x14ac:dyDescent="0.25">
      <c r="H350" s="161"/>
      <c r="I350" s="161"/>
    </row>
    <row r="351" spans="8:9" x14ac:dyDescent="0.25">
      <c r="H351" s="161"/>
      <c r="I351" s="161"/>
    </row>
    <row r="352" spans="8:9" x14ac:dyDescent="0.25">
      <c r="H352" s="161"/>
      <c r="I352" s="161"/>
    </row>
    <row r="353" spans="8:9" x14ac:dyDescent="0.25">
      <c r="H353" s="161"/>
      <c r="I353" s="161"/>
    </row>
    <row r="354" spans="8:9" x14ac:dyDescent="0.25">
      <c r="H354" s="161"/>
      <c r="I354" s="161"/>
    </row>
    <row r="355" spans="8:9" x14ac:dyDescent="0.25">
      <c r="H355" s="161"/>
      <c r="I355" s="161"/>
    </row>
    <row r="356" spans="8:9" x14ac:dyDescent="0.25">
      <c r="H356" s="161"/>
      <c r="I356" s="161"/>
    </row>
    <row r="357" spans="8:9" x14ac:dyDescent="0.25">
      <c r="H357" s="161"/>
      <c r="I357" s="161"/>
    </row>
    <row r="358" spans="8:9" x14ac:dyDescent="0.25">
      <c r="H358" s="161"/>
      <c r="I358" s="161"/>
    </row>
    <row r="359" spans="8:9" x14ac:dyDescent="0.25">
      <c r="H359" s="161"/>
      <c r="I359" s="161"/>
    </row>
    <row r="360" spans="8:9" x14ac:dyDescent="0.25">
      <c r="H360" s="161"/>
      <c r="I360" s="161"/>
    </row>
    <row r="361" spans="8:9" x14ac:dyDescent="0.25">
      <c r="H361" s="161"/>
      <c r="I361" s="161"/>
    </row>
    <row r="362" spans="8:9" x14ac:dyDescent="0.25">
      <c r="H362" s="161"/>
      <c r="I362" s="161"/>
    </row>
    <row r="363" spans="8:9" x14ac:dyDescent="0.25">
      <c r="H363" s="161"/>
      <c r="I363" s="161"/>
    </row>
    <row r="364" spans="8:9" x14ac:dyDescent="0.25">
      <c r="H364" s="161"/>
      <c r="I364" s="161"/>
    </row>
    <row r="365" spans="8:9" x14ac:dyDescent="0.25">
      <c r="H365" s="161"/>
      <c r="I365" s="161"/>
    </row>
    <row r="366" spans="8:9" x14ac:dyDescent="0.25">
      <c r="H366" s="161"/>
      <c r="I366" s="161"/>
    </row>
    <row r="367" spans="8:9" x14ac:dyDescent="0.25">
      <c r="H367" s="161"/>
      <c r="I367" s="161"/>
    </row>
    <row r="368" spans="8:9" x14ac:dyDescent="0.25">
      <c r="H368" s="161"/>
      <c r="I368" s="161"/>
    </row>
    <row r="369" spans="8:9" x14ac:dyDescent="0.25">
      <c r="H369" s="161"/>
      <c r="I369" s="161"/>
    </row>
    <row r="370" spans="8:9" x14ac:dyDescent="0.25">
      <c r="H370" s="161"/>
      <c r="I370" s="161"/>
    </row>
    <row r="371" spans="8:9" x14ac:dyDescent="0.25">
      <c r="H371" s="161"/>
      <c r="I371" s="161"/>
    </row>
    <row r="372" spans="8:9" x14ac:dyDescent="0.25">
      <c r="H372" s="161"/>
      <c r="I372" s="161"/>
    </row>
    <row r="373" spans="8:9" x14ac:dyDescent="0.25">
      <c r="H373" s="161"/>
      <c r="I373" s="161"/>
    </row>
    <row r="374" spans="8:9" x14ac:dyDescent="0.25">
      <c r="H374" s="161"/>
      <c r="I374" s="161"/>
    </row>
    <row r="375" spans="8:9" x14ac:dyDescent="0.25">
      <c r="H375" s="161"/>
      <c r="I375" s="161"/>
    </row>
    <row r="376" spans="8:9" x14ac:dyDescent="0.25">
      <c r="H376" s="161"/>
      <c r="I376" s="161"/>
    </row>
    <row r="377" spans="8:9" x14ac:dyDescent="0.25">
      <c r="H377" s="161"/>
      <c r="I377" s="161"/>
    </row>
    <row r="378" spans="8:9" x14ac:dyDescent="0.25">
      <c r="H378" s="161"/>
      <c r="I378" s="161"/>
    </row>
    <row r="379" spans="8:9" x14ac:dyDescent="0.25">
      <c r="H379" s="161"/>
      <c r="I379" s="161"/>
    </row>
    <row r="380" spans="8:9" x14ac:dyDescent="0.25">
      <c r="H380" s="161"/>
      <c r="I380" s="161"/>
    </row>
    <row r="381" spans="8:9" x14ac:dyDescent="0.25">
      <c r="H381" s="161"/>
      <c r="I381" s="161"/>
    </row>
    <row r="382" spans="8:9" x14ac:dyDescent="0.25">
      <c r="H382" s="161"/>
      <c r="I382" s="161"/>
    </row>
    <row r="383" spans="8:9" x14ac:dyDescent="0.25">
      <c r="H383" s="161"/>
      <c r="I383" s="161"/>
    </row>
    <row r="384" spans="8:9" x14ac:dyDescent="0.25">
      <c r="H384" s="161"/>
      <c r="I384" s="161"/>
    </row>
    <row r="385" spans="8:9" x14ac:dyDescent="0.25">
      <c r="H385" s="161"/>
      <c r="I385" s="161"/>
    </row>
    <row r="386" spans="8:9" x14ac:dyDescent="0.25">
      <c r="H386" s="161"/>
      <c r="I386" s="161"/>
    </row>
    <row r="387" spans="8:9" x14ac:dyDescent="0.25">
      <c r="H387" s="161"/>
      <c r="I387" s="161"/>
    </row>
    <row r="388" spans="8:9" x14ac:dyDescent="0.25">
      <c r="H388" s="161"/>
      <c r="I388" s="161"/>
    </row>
    <row r="389" spans="8:9" x14ac:dyDescent="0.25">
      <c r="H389" s="161"/>
      <c r="I389" s="161"/>
    </row>
    <row r="390" spans="8:9" x14ac:dyDescent="0.25">
      <c r="H390" s="161"/>
      <c r="I390" s="161"/>
    </row>
    <row r="391" spans="8:9" x14ac:dyDescent="0.25">
      <c r="H391" s="161"/>
      <c r="I391" s="161"/>
    </row>
    <row r="392" spans="8:9" x14ac:dyDescent="0.25">
      <c r="H392" s="161"/>
      <c r="I392" s="161"/>
    </row>
    <row r="393" spans="8:9" x14ac:dyDescent="0.25">
      <c r="H393" s="161"/>
      <c r="I393" s="161"/>
    </row>
    <row r="394" spans="8:9" x14ac:dyDescent="0.25">
      <c r="H394" s="161"/>
      <c r="I394" s="161"/>
    </row>
    <row r="395" spans="8:9" x14ac:dyDescent="0.25">
      <c r="H395" s="161"/>
      <c r="I395" s="161"/>
    </row>
    <row r="396" spans="8:9" x14ac:dyDescent="0.25">
      <c r="H396" s="161"/>
      <c r="I396" s="161"/>
    </row>
    <row r="397" spans="8:9" x14ac:dyDescent="0.25">
      <c r="H397" s="161"/>
      <c r="I397" s="161"/>
    </row>
    <row r="398" spans="8:9" x14ac:dyDescent="0.25">
      <c r="H398" s="161"/>
      <c r="I398" s="161"/>
    </row>
    <row r="399" spans="8:9" x14ac:dyDescent="0.25">
      <c r="H399" s="161"/>
      <c r="I399" s="161"/>
    </row>
    <row r="400" spans="8:9" x14ac:dyDescent="0.25">
      <c r="H400" s="161"/>
      <c r="I400" s="161"/>
    </row>
    <row r="401" spans="8:9" x14ac:dyDescent="0.25">
      <c r="H401" s="161"/>
      <c r="I401" s="161"/>
    </row>
    <row r="402" spans="8:9" x14ac:dyDescent="0.25">
      <c r="H402" s="161"/>
      <c r="I402" s="161"/>
    </row>
    <row r="403" spans="8:9" x14ac:dyDescent="0.25">
      <c r="H403" s="161"/>
      <c r="I403" s="161"/>
    </row>
    <row r="404" spans="8:9" x14ac:dyDescent="0.25">
      <c r="H404" s="161"/>
      <c r="I404" s="161"/>
    </row>
    <row r="405" spans="8:9" x14ac:dyDescent="0.25">
      <c r="H405" s="161"/>
      <c r="I405" s="161"/>
    </row>
    <row r="406" spans="8:9" x14ac:dyDescent="0.25">
      <c r="H406" s="161"/>
      <c r="I406" s="161"/>
    </row>
    <row r="407" spans="8:9" x14ac:dyDescent="0.25">
      <c r="H407" s="161"/>
      <c r="I407" s="161"/>
    </row>
    <row r="408" spans="8:9" x14ac:dyDescent="0.25">
      <c r="H408" s="161"/>
      <c r="I408" s="161"/>
    </row>
    <row r="409" spans="8:9" x14ac:dyDescent="0.25">
      <c r="H409" s="161"/>
      <c r="I409" s="161"/>
    </row>
    <row r="410" spans="8:9" x14ac:dyDescent="0.25">
      <c r="H410" s="161"/>
      <c r="I410" s="161"/>
    </row>
    <row r="411" spans="8:9" x14ac:dyDescent="0.25">
      <c r="H411" s="161"/>
      <c r="I411" s="161"/>
    </row>
    <row r="412" spans="8:9" x14ac:dyDescent="0.25">
      <c r="H412" s="161"/>
      <c r="I412" s="161"/>
    </row>
    <row r="413" spans="8:9" x14ac:dyDescent="0.25">
      <c r="H413" s="161"/>
      <c r="I413" s="161"/>
    </row>
    <row r="414" spans="8:9" x14ac:dyDescent="0.25">
      <c r="H414" s="161"/>
      <c r="I414" s="161"/>
    </row>
    <row r="415" spans="8:9" x14ac:dyDescent="0.25">
      <c r="H415" s="161"/>
      <c r="I415" s="161"/>
    </row>
    <row r="416" spans="8:9" x14ac:dyDescent="0.25">
      <c r="H416" s="161"/>
      <c r="I416" s="161"/>
    </row>
  </sheetData>
  <printOptions headings="1"/>
  <pageMargins left="0.25" right="0.25" top="0.75" bottom="0.75" header="0.3" footer="0.3"/>
  <pageSetup scale="84" orientation="landscape" r:id="rId1"/>
  <headerFooter>
    <oddHeader>&amp;C&amp;"Book Antiqua,Bold"&amp;14&amp;K08-019Uintah Care Center
Tentative Budget 2026</oddHeader>
    <oddFooter>&amp;CUCC&amp;RPage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1108"/>
  <sheetViews>
    <sheetView view="pageLayout" zoomScaleNormal="100" zoomScaleSheetLayoutView="100" workbookViewId="0">
      <selection activeCell="G9" sqref="G9"/>
    </sheetView>
  </sheetViews>
  <sheetFormatPr defaultColWidth="0.140625" defaultRowHeight="15.75" x14ac:dyDescent="0.25"/>
  <cols>
    <col min="1" max="1" width="48.140625" style="104" customWidth="1"/>
    <col min="2" max="2" width="1" style="104" customWidth="1"/>
    <col min="3" max="3" width="16.140625" style="104" customWidth="1"/>
    <col min="4" max="4" width="16.28515625" style="104" customWidth="1"/>
    <col min="5" max="5" width="16.140625" style="118" customWidth="1"/>
    <col min="6" max="6" width="16.28515625" style="119" customWidth="1"/>
    <col min="7" max="7" width="50.28515625" style="104" customWidth="1"/>
    <col min="8" max="46" width="12.7109375" style="104" customWidth="1"/>
    <col min="47" max="16384" width="0.140625" style="104"/>
  </cols>
  <sheetData>
    <row r="1" spans="1:10" x14ac:dyDescent="0.25">
      <c r="A1" s="102"/>
      <c r="B1" s="103"/>
      <c r="C1" s="96" t="s">
        <v>140</v>
      </c>
      <c r="D1" s="96" t="s">
        <v>144</v>
      </c>
      <c r="E1" s="98" t="s">
        <v>157</v>
      </c>
      <c r="F1" s="100" t="s">
        <v>155</v>
      </c>
      <c r="G1" s="170" t="s">
        <v>15</v>
      </c>
    </row>
    <row r="2" spans="1:10" s="107" customFormat="1" ht="31.5" x14ac:dyDescent="0.25">
      <c r="A2" s="105"/>
      <c r="B2" s="106"/>
      <c r="C2" s="97" t="s">
        <v>126</v>
      </c>
      <c r="D2" s="97" t="s">
        <v>126</v>
      </c>
      <c r="E2" s="99" t="s">
        <v>159</v>
      </c>
      <c r="F2" s="101" t="s">
        <v>126</v>
      </c>
      <c r="G2" s="171"/>
      <c r="H2" s="104"/>
      <c r="I2" s="104"/>
      <c r="J2" s="104"/>
    </row>
    <row r="3" spans="1:10" x14ac:dyDescent="0.25">
      <c r="A3" s="108" t="s">
        <v>0</v>
      </c>
      <c r="B3" s="24"/>
      <c r="C3" s="109"/>
      <c r="D3" s="109"/>
      <c r="E3" s="110"/>
      <c r="F3" s="111"/>
      <c r="G3" s="112"/>
    </row>
    <row r="4" spans="1:10" ht="17.25" customHeight="1" x14ac:dyDescent="0.25">
      <c r="A4" s="113" t="s">
        <v>16</v>
      </c>
      <c r="B4" s="24"/>
      <c r="C4" s="114"/>
      <c r="D4" s="114"/>
      <c r="E4" s="115">
        <v>2438</v>
      </c>
      <c r="F4" s="116">
        <v>4500</v>
      </c>
      <c r="G4" s="117"/>
    </row>
    <row r="5" spans="1:10" ht="1.5" hidden="1" customHeight="1" x14ac:dyDescent="0.25">
      <c r="A5" s="113" t="s">
        <v>17</v>
      </c>
      <c r="B5" s="24"/>
      <c r="C5" s="114"/>
      <c r="D5" s="114"/>
      <c r="G5" s="117"/>
    </row>
    <row r="6" spans="1:10" x14ac:dyDescent="0.25">
      <c r="A6" s="113" t="s">
        <v>18</v>
      </c>
      <c r="B6" s="24"/>
      <c r="C6" s="120">
        <v>25000</v>
      </c>
      <c r="D6" s="120">
        <v>31000</v>
      </c>
      <c r="E6" s="115">
        <v>28515</v>
      </c>
      <c r="F6" s="116">
        <v>45000</v>
      </c>
      <c r="G6" s="117"/>
    </row>
    <row r="7" spans="1:10" x14ac:dyDescent="0.25">
      <c r="A7" s="113" t="s">
        <v>19</v>
      </c>
      <c r="B7" s="24"/>
      <c r="C7" s="120">
        <v>55000</v>
      </c>
      <c r="D7" s="120">
        <v>55000</v>
      </c>
      <c r="E7" s="115">
        <v>32248</v>
      </c>
      <c r="F7" s="116">
        <v>55000</v>
      </c>
      <c r="G7" s="114"/>
    </row>
    <row r="8" spans="1:10" x14ac:dyDescent="0.25">
      <c r="A8" s="113" t="s">
        <v>20</v>
      </c>
      <c r="B8" s="24"/>
      <c r="C8" s="120">
        <v>7800</v>
      </c>
      <c r="D8" s="120">
        <v>7500</v>
      </c>
      <c r="E8" s="115">
        <v>6436</v>
      </c>
      <c r="F8" s="116">
        <v>10000</v>
      </c>
      <c r="G8" s="114"/>
    </row>
    <row r="9" spans="1:10" x14ac:dyDescent="0.25">
      <c r="A9" s="113" t="s">
        <v>21</v>
      </c>
      <c r="B9" s="24"/>
      <c r="C9" s="120">
        <v>2500</v>
      </c>
      <c r="D9" s="120">
        <v>2600</v>
      </c>
      <c r="E9" s="115">
        <v>709</v>
      </c>
      <c r="F9" s="116">
        <v>2500</v>
      </c>
      <c r="G9" s="114"/>
    </row>
    <row r="10" spans="1:10" x14ac:dyDescent="0.25">
      <c r="A10" s="113" t="s">
        <v>22</v>
      </c>
      <c r="B10" s="24"/>
      <c r="C10" s="120">
        <v>10000</v>
      </c>
      <c r="D10" s="120">
        <v>5000</v>
      </c>
      <c r="E10" s="115">
        <v>0</v>
      </c>
      <c r="F10" s="116">
        <v>0</v>
      </c>
      <c r="G10" s="114"/>
    </row>
    <row r="11" spans="1:10" x14ac:dyDescent="0.25">
      <c r="A11" s="121" t="s">
        <v>23</v>
      </c>
      <c r="B11" s="24"/>
      <c r="C11" s="116">
        <v>720000</v>
      </c>
      <c r="D11" s="116">
        <v>780000</v>
      </c>
      <c r="E11" s="115">
        <v>405000</v>
      </c>
      <c r="F11" s="116">
        <v>600000</v>
      </c>
      <c r="G11" s="114"/>
    </row>
    <row r="12" spans="1:10" x14ac:dyDescent="0.25">
      <c r="A12" s="113" t="s">
        <v>24</v>
      </c>
      <c r="B12" s="24"/>
      <c r="C12" s="120">
        <v>75000</v>
      </c>
      <c r="D12" s="120">
        <v>68000</v>
      </c>
      <c r="E12" s="115">
        <v>33283</v>
      </c>
      <c r="F12" s="116">
        <v>65000</v>
      </c>
      <c r="G12" s="122"/>
    </row>
    <row r="13" spans="1:10" x14ac:dyDescent="0.25">
      <c r="A13" s="113" t="s">
        <v>25</v>
      </c>
      <c r="B13" s="24"/>
      <c r="C13" s="120">
        <v>10000</v>
      </c>
      <c r="D13" s="120">
        <v>10000</v>
      </c>
      <c r="E13" s="115">
        <v>8379</v>
      </c>
      <c r="F13" s="116">
        <v>15000</v>
      </c>
      <c r="G13" s="122"/>
    </row>
    <row r="14" spans="1:10" x14ac:dyDescent="0.25">
      <c r="A14" s="113" t="s">
        <v>26</v>
      </c>
      <c r="B14" s="24"/>
      <c r="C14" s="120">
        <v>60000</v>
      </c>
      <c r="D14" s="120">
        <v>60000</v>
      </c>
      <c r="E14" s="115">
        <v>24754</v>
      </c>
      <c r="F14" s="116">
        <v>60000</v>
      </c>
      <c r="G14" s="123"/>
    </row>
    <row r="15" spans="1:10" x14ac:dyDescent="0.25">
      <c r="A15" s="113" t="s">
        <v>138</v>
      </c>
      <c r="B15" s="24"/>
      <c r="C15" s="120">
        <v>32000</v>
      </c>
      <c r="D15" s="120">
        <v>35000</v>
      </c>
      <c r="E15" s="115">
        <v>3273</v>
      </c>
      <c r="F15" s="116">
        <v>32000</v>
      </c>
      <c r="G15" s="124"/>
    </row>
    <row r="16" spans="1:10" x14ac:dyDescent="0.25">
      <c r="A16" s="113" t="s">
        <v>27</v>
      </c>
      <c r="B16" s="24"/>
      <c r="C16" s="120">
        <v>22000</v>
      </c>
      <c r="D16" s="120">
        <v>26000</v>
      </c>
      <c r="E16" s="115">
        <v>8895</v>
      </c>
      <c r="F16" s="116">
        <v>19500</v>
      </c>
      <c r="G16" s="124"/>
    </row>
    <row r="17" spans="1:8" x14ac:dyDescent="0.25">
      <c r="A17" s="113" t="s">
        <v>28</v>
      </c>
      <c r="B17" s="24"/>
      <c r="C17" s="120">
        <v>95000</v>
      </c>
      <c r="D17" s="120">
        <v>95000</v>
      </c>
      <c r="E17" s="115">
        <v>101819</v>
      </c>
      <c r="F17" s="116">
        <v>162000</v>
      </c>
      <c r="G17" s="124"/>
    </row>
    <row r="18" spans="1:8" x14ac:dyDescent="0.25">
      <c r="A18" s="113" t="s">
        <v>29</v>
      </c>
      <c r="B18" s="24"/>
      <c r="C18" s="120">
        <v>75000</v>
      </c>
      <c r="D18" s="120">
        <v>98000</v>
      </c>
      <c r="E18" s="115">
        <v>108946</v>
      </c>
      <c r="F18" s="116">
        <v>150000</v>
      </c>
      <c r="G18" s="124"/>
    </row>
    <row r="19" spans="1:8" x14ac:dyDescent="0.25">
      <c r="A19" s="113" t="s">
        <v>30</v>
      </c>
      <c r="B19" s="24"/>
      <c r="C19" s="120">
        <v>15000</v>
      </c>
      <c r="D19" s="120">
        <v>15000</v>
      </c>
      <c r="E19" s="115">
        <v>1939</v>
      </c>
      <c r="F19" s="116">
        <v>10000</v>
      </c>
      <c r="G19" s="124"/>
    </row>
    <row r="20" spans="1:8" x14ac:dyDescent="0.25">
      <c r="A20" s="113" t="s">
        <v>31</v>
      </c>
      <c r="B20" s="24"/>
      <c r="C20" s="120">
        <v>1000</v>
      </c>
      <c r="D20" s="120">
        <v>1000</v>
      </c>
      <c r="E20" s="115">
        <v>0</v>
      </c>
      <c r="F20" s="116">
        <v>1000</v>
      </c>
      <c r="G20" s="123"/>
    </row>
    <row r="21" spans="1:8" ht="19.5" customHeight="1" x14ac:dyDescent="0.25">
      <c r="A21" s="113" t="s">
        <v>134</v>
      </c>
      <c r="B21" s="24"/>
      <c r="C21" s="120">
        <v>5000</v>
      </c>
      <c r="D21" s="120">
        <v>5000</v>
      </c>
      <c r="E21" s="115">
        <v>2812</v>
      </c>
      <c r="F21" s="116">
        <v>5000</v>
      </c>
      <c r="G21" s="124"/>
    </row>
    <row r="22" spans="1:8" x14ac:dyDescent="0.25">
      <c r="A22" s="113" t="s">
        <v>32</v>
      </c>
      <c r="B22" s="24"/>
      <c r="C22" s="120">
        <v>4400</v>
      </c>
      <c r="D22" s="120">
        <v>0</v>
      </c>
      <c r="E22" s="115">
        <v>0</v>
      </c>
      <c r="F22" s="116">
        <v>0</v>
      </c>
      <c r="G22" s="124"/>
    </row>
    <row r="23" spans="1:8" x14ac:dyDescent="0.25">
      <c r="A23" s="113" t="s">
        <v>33</v>
      </c>
      <c r="B23" s="24"/>
      <c r="C23" s="120">
        <v>22000</v>
      </c>
      <c r="D23" s="120">
        <v>22000</v>
      </c>
      <c r="E23" s="115">
        <v>8274</v>
      </c>
      <c r="F23" s="116">
        <v>15000</v>
      </c>
      <c r="G23" s="124"/>
    </row>
    <row r="24" spans="1:8" x14ac:dyDescent="0.25">
      <c r="A24" s="113" t="s">
        <v>129</v>
      </c>
      <c r="B24" s="24"/>
      <c r="C24" s="120">
        <v>2500</v>
      </c>
      <c r="D24" s="120">
        <v>2500</v>
      </c>
      <c r="E24" s="115">
        <v>708</v>
      </c>
      <c r="F24" s="116">
        <v>2500</v>
      </c>
      <c r="G24" s="124"/>
    </row>
    <row r="25" spans="1:8" ht="18.75" customHeight="1" x14ac:dyDescent="0.25">
      <c r="A25" s="113" t="s">
        <v>139</v>
      </c>
      <c r="B25" s="24"/>
      <c r="C25" s="120">
        <v>15000</v>
      </c>
      <c r="D25" s="120">
        <v>15000</v>
      </c>
      <c r="E25" s="115">
        <v>14167</v>
      </c>
      <c r="F25" s="116">
        <v>15000</v>
      </c>
      <c r="G25" s="124"/>
    </row>
    <row r="26" spans="1:8" x14ac:dyDescent="0.25">
      <c r="A26" s="113" t="s">
        <v>135</v>
      </c>
      <c r="B26" s="34"/>
      <c r="C26" s="120">
        <v>7000</v>
      </c>
      <c r="D26" s="120">
        <v>20000</v>
      </c>
      <c r="E26" s="86">
        <v>3187</v>
      </c>
      <c r="F26" s="57">
        <v>6500</v>
      </c>
      <c r="G26" s="124"/>
    </row>
    <row r="27" spans="1:8" x14ac:dyDescent="0.25">
      <c r="A27" s="113" t="s">
        <v>130</v>
      </c>
      <c r="B27" s="34"/>
      <c r="C27" s="120">
        <v>13000</v>
      </c>
      <c r="D27" s="120">
        <v>0</v>
      </c>
      <c r="E27" s="86">
        <v>0</v>
      </c>
      <c r="F27" s="57">
        <v>0</v>
      </c>
      <c r="G27" s="124"/>
      <c r="H27" s="104">
        <v>0</v>
      </c>
    </row>
    <row r="28" spans="1:8" x14ac:dyDescent="0.25">
      <c r="A28" s="113" t="s">
        <v>131</v>
      </c>
      <c r="B28" s="34"/>
      <c r="C28" s="120">
        <v>10000</v>
      </c>
      <c r="D28" s="120">
        <v>0</v>
      </c>
      <c r="E28" s="86">
        <v>0</v>
      </c>
      <c r="F28" s="57">
        <v>0</v>
      </c>
      <c r="G28" s="124"/>
    </row>
    <row r="29" spans="1:8" x14ac:dyDescent="0.25">
      <c r="A29" s="113" t="s">
        <v>132</v>
      </c>
      <c r="B29" s="34"/>
      <c r="C29" s="120">
        <v>15000</v>
      </c>
      <c r="D29" s="120">
        <v>0</v>
      </c>
      <c r="E29" s="86">
        <v>0</v>
      </c>
      <c r="F29" s="57">
        <v>0</v>
      </c>
      <c r="G29" s="124"/>
    </row>
    <row r="30" spans="1:8" x14ac:dyDescent="0.25">
      <c r="A30" s="113" t="s">
        <v>133</v>
      </c>
      <c r="B30" s="34"/>
      <c r="C30" s="120">
        <v>6500</v>
      </c>
      <c r="D30" s="120">
        <v>0</v>
      </c>
      <c r="E30" s="86">
        <v>0</v>
      </c>
      <c r="F30" s="57">
        <v>0</v>
      </c>
      <c r="G30" s="124"/>
    </row>
    <row r="31" spans="1:8" x14ac:dyDescent="0.25">
      <c r="A31" s="113"/>
      <c r="B31" s="24"/>
      <c r="C31" s="120"/>
      <c r="D31" s="120"/>
      <c r="G31" s="124"/>
    </row>
    <row r="32" spans="1:8" x14ac:dyDescent="0.25">
      <c r="A32" s="125" t="s">
        <v>34</v>
      </c>
      <c r="B32" s="126"/>
      <c r="C32" s="127">
        <f>SUM(C4:C31)</f>
        <v>1305700</v>
      </c>
      <c r="D32" s="127">
        <f>SUM(D4:D31)</f>
        <v>1353600</v>
      </c>
      <c r="E32" s="115">
        <f>SUM(E4:E31)</f>
        <v>795782</v>
      </c>
      <c r="F32" s="116">
        <f>SUM(F4:F31)</f>
        <v>1275500</v>
      </c>
      <c r="G32" s="124"/>
    </row>
    <row r="33" spans="1:7" x14ac:dyDescent="0.25">
      <c r="A33" s="128"/>
      <c r="B33" s="24"/>
      <c r="C33" s="120"/>
      <c r="D33" s="120"/>
      <c r="G33" s="124"/>
    </row>
    <row r="34" spans="1:7" x14ac:dyDescent="0.25">
      <c r="A34" s="129" t="s">
        <v>35</v>
      </c>
      <c r="B34" s="24"/>
      <c r="C34" s="120"/>
      <c r="D34" s="120"/>
      <c r="G34" s="124"/>
    </row>
    <row r="35" spans="1:7" x14ac:dyDescent="0.25">
      <c r="A35" s="130" t="s">
        <v>36</v>
      </c>
      <c r="B35" s="66"/>
      <c r="C35" s="131">
        <v>418000</v>
      </c>
      <c r="D35" s="131">
        <v>440000</v>
      </c>
      <c r="E35" s="115">
        <v>295886</v>
      </c>
      <c r="F35" s="116">
        <v>465000</v>
      </c>
      <c r="G35" s="124"/>
    </row>
    <row r="36" spans="1:7" ht="18.75" hidden="1" customHeight="1" x14ac:dyDescent="0.25">
      <c r="A36" s="113" t="s">
        <v>37</v>
      </c>
      <c r="B36" s="24"/>
      <c r="C36" s="120"/>
      <c r="D36" s="120"/>
      <c r="E36" s="115"/>
      <c r="F36" s="116"/>
      <c r="G36" s="124"/>
    </row>
    <row r="37" spans="1:7" ht="18.75" hidden="1" customHeight="1" x14ac:dyDescent="0.25">
      <c r="A37" s="113" t="s">
        <v>38</v>
      </c>
      <c r="B37" s="24"/>
      <c r="C37" s="120"/>
      <c r="D37" s="120"/>
      <c r="E37" s="115"/>
      <c r="F37" s="116"/>
      <c r="G37" s="124"/>
    </row>
    <row r="38" spans="1:7" x14ac:dyDescent="0.25">
      <c r="A38" s="113" t="s">
        <v>39</v>
      </c>
      <c r="B38" s="24"/>
      <c r="C38" s="120">
        <v>30000</v>
      </c>
      <c r="D38" s="120">
        <v>35000</v>
      </c>
      <c r="E38" s="115">
        <v>21930</v>
      </c>
      <c r="F38" s="116">
        <v>35000</v>
      </c>
      <c r="G38" s="124"/>
    </row>
    <row r="39" spans="1:7" ht="18.75" customHeight="1" x14ac:dyDescent="0.25">
      <c r="A39" s="113" t="s">
        <v>125</v>
      </c>
      <c r="B39" s="24"/>
      <c r="C39" s="120"/>
      <c r="D39" s="120"/>
      <c r="E39" s="115">
        <v>3130</v>
      </c>
      <c r="F39" s="116">
        <v>3000</v>
      </c>
      <c r="G39" s="124"/>
    </row>
    <row r="40" spans="1:7" x14ac:dyDescent="0.25">
      <c r="A40" s="113" t="s">
        <v>40</v>
      </c>
      <c r="B40" s="24"/>
      <c r="C40" s="120">
        <v>105000</v>
      </c>
      <c r="D40" s="120">
        <v>87000</v>
      </c>
      <c r="E40" s="115">
        <v>56854</v>
      </c>
      <c r="F40" s="116">
        <v>94000</v>
      </c>
      <c r="G40" s="124"/>
    </row>
    <row r="41" spans="1:7" x14ac:dyDescent="0.25">
      <c r="A41" s="113" t="s">
        <v>41</v>
      </c>
      <c r="B41" s="24"/>
      <c r="C41" s="120">
        <v>7500</v>
      </c>
      <c r="D41" s="120">
        <v>6000</v>
      </c>
      <c r="E41" s="115">
        <v>3061</v>
      </c>
      <c r="F41" s="116">
        <v>5000</v>
      </c>
      <c r="G41" s="114"/>
    </row>
    <row r="42" spans="1:7" hidden="1" x14ac:dyDescent="0.25">
      <c r="A42" s="113" t="s">
        <v>42</v>
      </c>
      <c r="B42" s="24"/>
      <c r="C42" s="120">
        <v>10000</v>
      </c>
      <c r="D42" s="120">
        <v>10000</v>
      </c>
      <c r="E42" s="115"/>
      <c r="F42" s="116"/>
      <c r="G42" s="114"/>
    </row>
    <row r="43" spans="1:7" ht="18.75" hidden="1" customHeight="1" x14ac:dyDescent="0.25">
      <c r="A43" s="113" t="s">
        <v>43</v>
      </c>
      <c r="B43" s="24"/>
      <c r="C43" s="120"/>
      <c r="D43" s="120"/>
      <c r="E43" s="115"/>
      <c r="F43" s="116"/>
      <c r="G43" s="114"/>
    </row>
    <row r="44" spans="1:7" x14ac:dyDescent="0.25">
      <c r="A44" s="113" t="s">
        <v>44</v>
      </c>
      <c r="B44" s="24"/>
      <c r="C44" s="120">
        <v>5000</v>
      </c>
      <c r="D44" s="120">
        <v>3000</v>
      </c>
      <c r="E44" s="115">
        <v>4764</v>
      </c>
      <c r="F44" s="116">
        <v>4500</v>
      </c>
      <c r="G44" s="114"/>
    </row>
    <row r="45" spans="1:7" x14ac:dyDescent="0.25">
      <c r="A45" s="113" t="s">
        <v>45</v>
      </c>
      <c r="B45" s="24"/>
      <c r="C45" s="120">
        <v>8100</v>
      </c>
      <c r="D45" s="120">
        <v>7800</v>
      </c>
      <c r="E45" s="115">
        <v>8937</v>
      </c>
      <c r="F45" s="116">
        <v>8500</v>
      </c>
      <c r="G45" s="114"/>
    </row>
    <row r="46" spans="1:7" x14ac:dyDescent="0.25">
      <c r="A46" s="113" t="s">
        <v>46</v>
      </c>
      <c r="B46" s="24"/>
      <c r="C46" s="120">
        <v>5000</v>
      </c>
      <c r="D46" s="120">
        <v>11750</v>
      </c>
      <c r="E46" s="115">
        <v>11890</v>
      </c>
      <c r="F46" s="116">
        <v>12000</v>
      </c>
      <c r="G46" s="114"/>
    </row>
    <row r="47" spans="1:7" x14ac:dyDescent="0.25">
      <c r="A47" s="121" t="s">
        <v>128</v>
      </c>
      <c r="B47" s="55"/>
      <c r="C47" s="116">
        <v>31000</v>
      </c>
      <c r="D47" s="116">
        <v>35000</v>
      </c>
      <c r="E47" s="115">
        <v>19662</v>
      </c>
      <c r="F47" s="116">
        <v>31000</v>
      </c>
      <c r="G47" s="114"/>
    </row>
    <row r="48" spans="1:7" x14ac:dyDescent="0.25">
      <c r="A48" s="113" t="s">
        <v>47</v>
      </c>
      <c r="B48" s="24"/>
      <c r="C48" s="120">
        <v>10000</v>
      </c>
      <c r="D48" s="120">
        <v>4500</v>
      </c>
      <c r="E48" s="115">
        <v>2071</v>
      </c>
      <c r="F48" s="116">
        <v>2000</v>
      </c>
      <c r="G48" s="114"/>
    </row>
    <row r="49" spans="1:7" x14ac:dyDescent="0.25">
      <c r="A49" s="113" t="s">
        <v>48</v>
      </c>
      <c r="B49" s="24"/>
      <c r="C49" s="120">
        <v>40000</v>
      </c>
      <c r="D49" s="120">
        <v>40000</v>
      </c>
      <c r="E49" s="115">
        <v>22904</v>
      </c>
      <c r="F49" s="116">
        <v>38000</v>
      </c>
      <c r="G49" s="114"/>
    </row>
    <row r="50" spans="1:7" x14ac:dyDescent="0.25">
      <c r="A50" s="113" t="s">
        <v>49</v>
      </c>
      <c r="B50" s="24"/>
      <c r="C50" s="120">
        <v>2500</v>
      </c>
      <c r="D50" s="120">
        <v>2500</v>
      </c>
      <c r="E50" s="115">
        <v>1549</v>
      </c>
      <c r="F50" s="116">
        <v>2500</v>
      </c>
      <c r="G50" s="114"/>
    </row>
    <row r="51" spans="1:7" ht="18.75" hidden="1" customHeight="1" x14ac:dyDescent="0.25">
      <c r="A51" s="113" t="s">
        <v>50</v>
      </c>
      <c r="B51" s="24"/>
      <c r="C51" s="120"/>
      <c r="D51" s="120"/>
      <c r="E51" s="115"/>
      <c r="F51" s="116"/>
      <c r="G51" s="114"/>
    </row>
    <row r="52" spans="1:7" x14ac:dyDescent="0.25">
      <c r="A52" s="113" t="s">
        <v>51</v>
      </c>
      <c r="B52" s="24"/>
      <c r="C52" s="120">
        <v>2000</v>
      </c>
      <c r="D52" s="120">
        <v>2000</v>
      </c>
      <c r="E52" s="115">
        <v>521</v>
      </c>
      <c r="F52" s="116">
        <v>2500</v>
      </c>
      <c r="G52" s="114"/>
    </row>
    <row r="53" spans="1:7" x14ac:dyDescent="0.25">
      <c r="A53" s="113" t="s">
        <v>52</v>
      </c>
      <c r="B53" s="24"/>
      <c r="C53" s="120">
        <v>10000</v>
      </c>
      <c r="D53" s="120">
        <v>6500</v>
      </c>
      <c r="E53" s="115">
        <v>5037</v>
      </c>
      <c r="F53" s="116">
        <v>7000</v>
      </c>
      <c r="G53" s="114"/>
    </row>
    <row r="54" spans="1:7" x14ac:dyDescent="0.25">
      <c r="A54" s="113" t="s">
        <v>136</v>
      </c>
      <c r="B54" s="24"/>
      <c r="C54" s="120">
        <v>4000</v>
      </c>
      <c r="D54" s="120">
        <v>7000</v>
      </c>
      <c r="E54" s="115">
        <v>2265</v>
      </c>
      <c r="F54" s="116">
        <v>4500</v>
      </c>
      <c r="G54" s="114"/>
    </row>
    <row r="55" spans="1:7" x14ac:dyDescent="0.25">
      <c r="A55" s="113" t="s">
        <v>53</v>
      </c>
      <c r="B55" s="24"/>
      <c r="C55" s="120">
        <v>5000</v>
      </c>
      <c r="D55" s="120">
        <v>3000</v>
      </c>
      <c r="E55" s="115">
        <v>4069</v>
      </c>
      <c r="F55" s="116">
        <v>6800</v>
      </c>
      <c r="G55" s="114"/>
    </row>
    <row r="56" spans="1:7" x14ac:dyDescent="0.25">
      <c r="A56" s="113" t="s">
        <v>54</v>
      </c>
      <c r="B56" s="24"/>
      <c r="C56" s="120">
        <v>3100</v>
      </c>
      <c r="D56" s="120">
        <v>3500</v>
      </c>
      <c r="E56" s="115">
        <v>4778</v>
      </c>
      <c r="F56" s="116">
        <v>6500</v>
      </c>
      <c r="G56" s="114"/>
    </row>
    <row r="57" spans="1:7" x14ac:dyDescent="0.25">
      <c r="A57" s="113" t="s">
        <v>55</v>
      </c>
      <c r="B57" s="24"/>
      <c r="C57" s="120">
        <v>2000</v>
      </c>
      <c r="D57" s="120">
        <v>1500</v>
      </c>
      <c r="E57" s="115">
        <v>2486</v>
      </c>
      <c r="F57" s="116">
        <v>4500</v>
      </c>
      <c r="G57" s="114"/>
    </row>
    <row r="58" spans="1:7" x14ac:dyDescent="0.25">
      <c r="A58" s="113" t="s">
        <v>56</v>
      </c>
      <c r="B58" s="24"/>
      <c r="C58" s="120">
        <v>40000</v>
      </c>
      <c r="D58" s="120">
        <v>25000</v>
      </c>
      <c r="E58" s="115">
        <v>19510</v>
      </c>
      <c r="F58" s="116">
        <v>30000</v>
      </c>
      <c r="G58" s="114"/>
    </row>
    <row r="59" spans="1:7" x14ac:dyDescent="0.25">
      <c r="A59" s="113" t="s">
        <v>57</v>
      </c>
      <c r="B59" s="24"/>
      <c r="C59" s="120">
        <v>16000</v>
      </c>
      <c r="D59" s="120">
        <v>16000</v>
      </c>
      <c r="E59" s="115">
        <v>5881</v>
      </c>
      <c r="F59" s="116">
        <v>15000</v>
      </c>
      <c r="G59" s="117">
        <v>8500</v>
      </c>
    </row>
    <row r="60" spans="1:7" x14ac:dyDescent="0.25">
      <c r="A60" s="113" t="s">
        <v>58</v>
      </c>
      <c r="B60" s="24"/>
      <c r="C60" s="120">
        <v>85000</v>
      </c>
      <c r="D60" s="120">
        <v>70000</v>
      </c>
      <c r="E60" s="115">
        <v>42202</v>
      </c>
      <c r="F60" s="116">
        <v>65000</v>
      </c>
      <c r="G60" s="114"/>
    </row>
    <row r="61" spans="1:7" ht="18.75" hidden="1" customHeight="1" x14ac:dyDescent="0.25">
      <c r="A61" s="113" t="s">
        <v>59</v>
      </c>
      <c r="B61" s="24"/>
      <c r="C61" s="120"/>
      <c r="D61" s="120"/>
      <c r="E61" s="115"/>
      <c r="F61" s="116"/>
      <c r="G61" s="114"/>
    </row>
    <row r="62" spans="1:7" ht="18.75" hidden="1" customHeight="1" x14ac:dyDescent="0.25">
      <c r="A62" s="113" t="s">
        <v>60</v>
      </c>
      <c r="B62" s="24"/>
      <c r="C62" s="120"/>
      <c r="D62" s="120"/>
      <c r="E62" s="115"/>
      <c r="F62" s="116"/>
      <c r="G62" s="114"/>
    </row>
    <row r="63" spans="1:7" x14ac:dyDescent="0.25">
      <c r="A63" s="113" t="s">
        <v>61</v>
      </c>
      <c r="B63" s="24"/>
      <c r="C63" s="120">
        <v>4000</v>
      </c>
      <c r="D63" s="120">
        <v>2000</v>
      </c>
      <c r="E63" s="115">
        <v>3401</v>
      </c>
      <c r="F63" s="116">
        <v>4000</v>
      </c>
      <c r="G63" s="114"/>
    </row>
    <row r="64" spans="1:7" ht="18.75" customHeight="1" x14ac:dyDescent="0.25">
      <c r="A64" s="113" t="s">
        <v>62</v>
      </c>
      <c r="B64" s="24"/>
      <c r="C64" s="120">
        <v>2200</v>
      </c>
      <c r="D64" s="120">
        <v>1200</v>
      </c>
      <c r="E64" s="115">
        <v>1515</v>
      </c>
      <c r="F64" s="116">
        <v>1500</v>
      </c>
      <c r="G64" s="114"/>
    </row>
    <row r="65" spans="1:7" x14ac:dyDescent="0.25">
      <c r="A65" s="113" t="s">
        <v>63</v>
      </c>
      <c r="B65" s="24"/>
      <c r="C65" s="120">
        <v>18000</v>
      </c>
      <c r="D65" s="120">
        <v>13000</v>
      </c>
      <c r="E65" s="115">
        <v>3669</v>
      </c>
      <c r="F65" s="116">
        <v>5000</v>
      </c>
      <c r="G65" s="114"/>
    </row>
    <row r="66" spans="1:7" ht="18.75" hidden="1" customHeight="1" x14ac:dyDescent="0.25">
      <c r="A66" s="113" t="s">
        <v>64</v>
      </c>
      <c r="B66" s="24"/>
      <c r="C66" s="120"/>
      <c r="D66" s="120"/>
      <c r="E66" s="115"/>
      <c r="F66" s="116"/>
      <c r="G66" s="114"/>
    </row>
    <row r="67" spans="1:7" x14ac:dyDescent="0.25">
      <c r="A67" s="113" t="s">
        <v>65</v>
      </c>
      <c r="B67" s="24"/>
      <c r="C67" s="120">
        <v>12000</v>
      </c>
      <c r="D67" s="120">
        <v>18000</v>
      </c>
      <c r="E67" s="115">
        <v>11109</v>
      </c>
      <c r="F67" s="116">
        <v>18000</v>
      </c>
      <c r="G67" s="114"/>
    </row>
    <row r="68" spans="1:7" x14ac:dyDescent="0.25">
      <c r="A68" s="113" t="s">
        <v>66</v>
      </c>
      <c r="B68" s="24"/>
      <c r="C68" s="120">
        <v>46000</v>
      </c>
      <c r="D68" s="120">
        <v>41000</v>
      </c>
      <c r="E68" s="115">
        <v>43461</v>
      </c>
      <c r="F68" s="116">
        <v>50000</v>
      </c>
      <c r="G68" s="114"/>
    </row>
    <row r="69" spans="1:7" x14ac:dyDescent="0.25">
      <c r="A69" s="113" t="s">
        <v>67</v>
      </c>
      <c r="B69" s="24"/>
      <c r="C69" s="120">
        <v>500</v>
      </c>
      <c r="D69" s="120">
        <v>500</v>
      </c>
      <c r="E69" s="115">
        <v>825</v>
      </c>
      <c r="F69" s="116">
        <v>500</v>
      </c>
      <c r="G69" s="114"/>
    </row>
    <row r="70" spans="1:7" x14ac:dyDescent="0.25">
      <c r="A70" s="113" t="s">
        <v>68</v>
      </c>
      <c r="B70" s="24"/>
      <c r="C70" s="120">
        <v>100000</v>
      </c>
      <c r="D70" s="120">
        <v>100000</v>
      </c>
      <c r="E70" s="115">
        <v>46400</v>
      </c>
      <c r="F70" s="116">
        <v>85000</v>
      </c>
      <c r="G70" s="114"/>
    </row>
    <row r="71" spans="1:7" x14ac:dyDescent="0.25">
      <c r="A71" s="113" t="s">
        <v>69</v>
      </c>
      <c r="B71" s="24"/>
      <c r="C71" s="120">
        <v>150000</v>
      </c>
      <c r="D71" s="120">
        <v>160000</v>
      </c>
      <c r="E71" s="115">
        <v>100913</v>
      </c>
      <c r="F71" s="116">
        <v>155000</v>
      </c>
      <c r="G71" s="114"/>
    </row>
    <row r="72" spans="1:7" hidden="1" x14ac:dyDescent="0.25">
      <c r="A72" s="113" t="s">
        <v>70</v>
      </c>
      <c r="B72" s="24"/>
      <c r="C72" s="120">
        <v>0</v>
      </c>
      <c r="D72" s="120">
        <v>0</v>
      </c>
      <c r="E72" s="115"/>
      <c r="F72" s="116">
        <v>0</v>
      </c>
      <c r="G72" s="114"/>
    </row>
    <row r="73" spans="1:7" x14ac:dyDescent="0.25">
      <c r="A73" s="113" t="s">
        <v>71</v>
      </c>
      <c r="B73" s="24"/>
      <c r="C73" s="120">
        <v>55000</v>
      </c>
      <c r="D73" s="120">
        <v>65000</v>
      </c>
      <c r="E73" s="115">
        <v>49081</v>
      </c>
      <c r="F73" s="116">
        <v>72000</v>
      </c>
      <c r="G73" s="114"/>
    </row>
    <row r="74" spans="1:7" x14ac:dyDescent="0.25">
      <c r="A74" s="113" t="s">
        <v>72</v>
      </c>
      <c r="B74" s="24"/>
      <c r="C74" s="120">
        <v>3500</v>
      </c>
      <c r="D74" s="120">
        <v>2000</v>
      </c>
      <c r="E74" s="115">
        <v>0</v>
      </c>
      <c r="F74" s="116">
        <v>2000</v>
      </c>
      <c r="G74" s="114"/>
    </row>
    <row r="75" spans="1:7" x14ac:dyDescent="0.25">
      <c r="A75" s="113" t="s">
        <v>73</v>
      </c>
      <c r="B75" s="24"/>
      <c r="C75" s="120">
        <v>35000</v>
      </c>
      <c r="D75" s="120">
        <v>35000</v>
      </c>
      <c r="E75" s="115">
        <v>19668</v>
      </c>
      <c r="F75" s="116">
        <v>35000</v>
      </c>
      <c r="G75" s="114"/>
    </row>
    <row r="76" spans="1:7" x14ac:dyDescent="0.25">
      <c r="A76" s="113" t="s">
        <v>74</v>
      </c>
      <c r="B76" s="24"/>
      <c r="C76" s="120">
        <v>900</v>
      </c>
      <c r="D76" s="120">
        <v>1200</v>
      </c>
      <c r="E76" s="115">
        <v>665</v>
      </c>
      <c r="F76" s="116">
        <v>1200</v>
      </c>
      <c r="G76" s="114"/>
    </row>
    <row r="77" spans="1:7" ht="18.75" hidden="1" customHeight="1" x14ac:dyDescent="0.25">
      <c r="A77" s="113" t="s">
        <v>75</v>
      </c>
      <c r="B77" s="24"/>
      <c r="C77" s="120"/>
      <c r="D77" s="120"/>
      <c r="E77" s="115"/>
      <c r="F77" s="116"/>
      <c r="G77" s="114"/>
    </row>
    <row r="78" spans="1:7" hidden="1" x14ac:dyDescent="0.25">
      <c r="A78" s="113" t="s">
        <v>76</v>
      </c>
      <c r="B78" s="24"/>
      <c r="C78" s="120">
        <v>4000</v>
      </c>
      <c r="D78" s="120">
        <v>0</v>
      </c>
      <c r="E78" s="115"/>
      <c r="F78" s="116">
        <v>0</v>
      </c>
      <c r="G78" s="114"/>
    </row>
    <row r="79" spans="1:7" hidden="1" x14ac:dyDescent="0.25">
      <c r="A79" s="113" t="s">
        <v>77</v>
      </c>
      <c r="B79" s="24"/>
      <c r="C79" s="120">
        <v>300</v>
      </c>
      <c r="D79" s="120">
        <v>0</v>
      </c>
      <c r="E79" s="115"/>
      <c r="F79" s="116">
        <v>0</v>
      </c>
      <c r="G79" s="114"/>
    </row>
    <row r="80" spans="1:7" hidden="1" x14ac:dyDescent="0.25">
      <c r="A80" s="113" t="s">
        <v>78</v>
      </c>
      <c r="B80" s="24"/>
      <c r="C80" s="120">
        <v>600</v>
      </c>
      <c r="D80" s="120">
        <v>0</v>
      </c>
      <c r="E80" s="115"/>
      <c r="F80" s="116">
        <v>0</v>
      </c>
      <c r="G80" s="114"/>
    </row>
    <row r="81" spans="1:7" ht="18.75" hidden="1" customHeight="1" x14ac:dyDescent="0.25">
      <c r="A81" s="113" t="s">
        <v>79</v>
      </c>
      <c r="B81" s="24"/>
      <c r="C81" s="120"/>
      <c r="D81" s="120"/>
      <c r="E81" s="115"/>
      <c r="F81" s="116"/>
      <c r="G81" s="114"/>
    </row>
    <row r="82" spans="1:7" ht="18.75" hidden="1" customHeight="1" x14ac:dyDescent="0.25">
      <c r="A82" s="113" t="s">
        <v>80</v>
      </c>
      <c r="B82" s="24"/>
      <c r="C82" s="120"/>
      <c r="D82" s="120"/>
      <c r="E82" s="115"/>
      <c r="F82" s="116"/>
      <c r="G82" s="114"/>
    </row>
    <row r="83" spans="1:7" ht="18.75" hidden="1" customHeight="1" x14ac:dyDescent="0.25">
      <c r="A83" s="113" t="s">
        <v>81</v>
      </c>
      <c r="B83" s="24"/>
      <c r="C83" s="120"/>
      <c r="D83" s="120"/>
      <c r="E83" s="115"/>
      <c r="F83" s="116"/>
      <c r="G83" s="114"/>
    </row>
    <row r="84" spans="1:7" ht="18.75" hidden="1" customHeight="1" x14ac:dyDescent="0.25">
      <c r="A84" s="113" t="s">
        <v>82</v>
      </c>
      <c r="B84" s="24"/>
      <c r="C84" s="120"/>
      <c r="D84" s="120"/>
      <c r="E84" s="115"/>
      <c r="F84" s="116"/>
      <c r="G84" s="114"/>
    </row>
    <row r="85" spans="1:7" hidden="1" x14ac:dyDescent="0.25">
      <c r="A85" s="113" t="s">
        <v>83</v>
      </c>
      <c r="B85" s="24"/>
      <c r="C85" s="120">
        <v>0</v>
      </c>
      <c r="D85" s="120">
        <v>0</v>
      </c>
      <c r="E85" s="115"/>
      <c r="F85" s="116">
        <v>0</v>
      </c>
      <c r="G85" s="114"/>
    </row>
    <row r="86" spans="1:7" hidden="1" x14ac:dyDescent="0.25">
      <c r="A86" s="113" t="s">
        <v>84</v>
      </c>
      <c r="B86" s="24"/>
      <c r="C86" s="120">
        <v>0</v>
      </c>
      <c r="D86" s="120">
        <v>500</v>
      </c>
      <c r="E86" s="115"/>
      <c r="F86" s="116">
        <v>0</v>
      </c>
      <c r="G86" s="114"/>
    </row>
    <row r="87" spans="1:7" ht="18.75" hidden="1" customHeight="1" x14ac:dyDescent="0.25">
      <c r="A87" s="113" t="s">
        <v>85</v>
      </c>
      <c r="B87" s="24"/>
      <c r="C87" s="120"/>
      <c r="D87" s="120"/>
      <c r="E87" s="115"/>
      <c r="F87" s="116"/>
      <c r="G87" s="114"/>
    </row>
    <row r="88" spans="1:7" ht="18.75" hidden="1" customHeight="1" x14ac:dyDescent="0.25">
      <c r="A88" s="113" t="s">
        <v>86</v>
      </c>
      <c r="B88" s="24"/>
      <c r="C88" s="120"/>
      <c r="D88" s="120"/>
      <c r="E88" s="115"/>
      <c r="F88" s="116"/>
      <c r="G88" s="114"/>
    </row>
    <row r="89" spans="1:7" ht="18.75" hidden="1" customHeight="1" x14ac:dyDescent="0.25">
      <c r="A89" s="113" t="s">
        <v>87</v>
      </c>
      <c r="B89" s="24"/>
      <c r="C89" s="120"/>
      <c r="D89" s="120"/>
      <c r="E89" s="115"/>
      <c r="F89" s="116"/>
      <c r="G89" s="114"/>
    </row>
    <row r="90" spans="1:7" ht="18.75" hidden="1" customHeight="1" x14ac:dyDescent="0.25">
      <c r="A90" s="113" t="s">
        <v>88</v>
      </c>
      <c r="B90" s="24"/>
      <c r="C90" s="120"/>
      <c r="D90" s="120"/>
      <c r="E90" s="115"/>
      <c r="F90" s="116"/>
      <c r="G90" s="114"/>
    </row>
    <row r="91" spans="1:7" ht="18.75" hidden="1" customHeight="1" x14ac:dyDescent="0.25">
      <c r="A91" s="113" t="s">
        <v>89</v>
      </c>
      <c r="B91" s="24"/>
      <c r="C91" s="120"/>
      <c r="D91" s="120"/>
      <c r="E91" s="115"/>
      <c r="F91" s="116"/>
      <c r="G91" s="114"/>
    </row>
    <row r="92" spans="1:7" ht="18.75" hidden="1" customHeight="1" x14ac:dyDescent="0.25">
      <c r="A92" s="113" t="s">
        <v>90</v>
      </c>
      <c r="B92" s="24"/>
      <c r="C92" s="120"/>
      <c r="D92" s="120"/>
      <c r="E92" s="115"/>
      <c r="F92" s="116"/>
      <c r="G92" s="114"/>
    </row>
    <row r="93" spans="1:7" hidden="1" x14ac:dyDescent="0.25">
      <c r="A93" s="113" t="s">
        <v>91</v>
      </c>
      <c r="B93" s="24"/>
      <c r="C93" s="120">
        <v>0</v>
      </c>
      <c r="D93" s="120">
        <v>0</v>
      </c>
      <c r="E93" s="115"/>
      <c r="F93" s="116">
        <v>0</v>
      </c>
      <c r="G93" s="114"/>
    </row>
    <row r="94" spans="1:7" hidden="1" x14ac:dyDescent="0.25">
      <c r="A94" s="113" t="s">
        <v>92</v>
      </c>
      <c r="B94" s="24"/>
      <c r="C94" s="120">
        <v>0</v>
      </c>
      <c r="D94" s="120">
        <v>0</v>
      </c>
      <c r="E94" s="115"/>
      <c r="F94" s="116">
        <v>0</v>
      </c>
      <c r="G94" s="114"/>
    </row>
    <row r="95" spans="1:7" x14ac:dyDescent="0.25">
      <c r="A95" s="113" t="s">
        <v>93</v>
      </c>
      <c r="B95" s="24"/>
      <c r="C95" s="120">
        <v>0</v>
      </c>
      <c r="D95" s="120">
        <v>0</v>
      </c>
      <c r="E95" s="115">
        <v>0</v>
      </c>
      <c r="F95" s="116">
        <v>0</v>
      </c>
      <c r="G95" s="114"/>
    </row>
    <row r="96" spans="1:7" hidden="1" x14ac:dyDescent="0.25">
      <c r="A96" s="113" t="s">
        <v>94</v>
      </c>
      <c r="B96" s="24"/>
      <c r="C96" s="120"/>
      <c r="D96" s="120"/>
      <c r="E96" s="115"/>
      <c r="F96" s="116">
        <v>0</v>
      </c>
      <c r="G96" s="114"/>
    </row>
    <row r="97" spans="1:7" x14ac:dyDescent="0.25">
      <c r="A97" s="113" t="s">
        <v>120</v>
      </c>
      <c r="B97" s="24"/>
      <c r="C97" s="120">
        <v>6500</v>
      </c>
      <c r="D97" s="120">
        <v>6500</v>
      </c>
      <c r="E97" s="115">
        <v>737</v>
      </c>
      <c r="F97" s="116">
        <v>5000</v>
      </c>
      <c r="G97" s="114"/>
    </row>
    <row r="98" spans="1:7" x14ac:dyDescent="0.25">
      <c r="A98" s="113"/>
      <c r="B98" s="24"/>
      <c r="C98" s="120"/>
      <c r="D98" s="120"/>
      <c r="E98" s="115"/>
      <c r="F98" s="116"/>
      <c r="G98" s="114"/>
    </row>
    <row r="99" spans="1:7" x14ac:dyDescent="0.25">
      <c r="A99" s="125" t="s">
        <v>34</v>
      </c>
      <c r="B99" s="126"/>
      <c r="C99" s="132">
        <f>SUM(C35:C98)</f>
        <v>1277700</v>
      </c>
      <c r="D99" s="132">
        <f>SUM(D35:D98)</f>
        <v>1262950</v>
      </c>
      <c r="E99" s="133">
        <f>SUM(E35:E98)</f>
        <v>820831</v>
      </c>
      <c r="F99" s="134">
        <f>SUM(F35:F98)</f>
        <v>1276500</v>
      </c>
      <c r="G99" s="114"/>
    </row>
    <row r="100" spans="1:7" x14ac:dyDescent="0.25">
      <c r="A100" s="125" t="s">
        <v>95</v>
      </c>
      <c r="B100" s="126"/>
      <c r="C100" s="135"/>
      <c r="D100" s="135"/>
      <c r="E100" s="136"/>
      <c r="F100" s="137"/>
      <c r="G100" s="114"/>
    </row>
    <row r="101" spans="1:7" x14ac:dyDescent="0.25">
      <c r="A101" s="125" t="s">
        <v>96</v>
      </c>
      <c r="B101" s="126"/>
      <c r="C101" s="132">
        <f>C99</f>
        <v>1277700</v>
      </c>
      <c r="D101" s="132">
        <f>D99</f>
        <v>1262950</v>
      </c>
      <c r="E101" s="133">
        <f>E99</f>
        <v>820831</v>
      </c>
      <c r="F101" s="134">
        <f>F99</f>
        <v>1276500</v>
      </c>
      <c r="G101" s="114"/>
    </row>
    <row r="102" spans="1:7" x14ac:dyDescent="0.25">
      <c r="A102" s="125" t="s">
        <v>97</v>
      </c>
      <c r="B102" s="126"/>
      <c r="C102" s="132">
        <f>C32</f>
        <v>1305700</v>
      </c>
      <c r="D102" s="132">
        <f>D32</f>
        <v>1353600</v>
      </c>
      <c r="E102" s="133">
        <f>E32</f>
        <v>795782</v>
      </c>
      <c r="F102" s="134">
        <f>F32</f>
        <v>1275500</v>
      </c>
      <c r="G102" s="114"/>
    </row>
    <row r="103" spans="1:7" x14ac:dyDescent="0.25">
      <c r="A103" s="138" t="s">
        <v>98</v>
      </c>
      <c r="B103" s="139"/>
      <c r="C103" s="140">
        <f>+C102-C101</f>
        <v>28000</v>
      </c>
      <c r="D103" s="140">
        <f>+D102-D101</f>
        <v>90650</v>
      </c>
      <c r="E103" s="141">
        <f>+E102-E101</f>
        <v>-25049</v>
      </c>
      <c r="F103" s="142">
        <f>+F102-F101</f>
        <v>-1000</v>
      </c>
      <c r="G103" s="114"/>
    </row>
    <row r="104" spans="1:7" x14ac:dyDescent="0.25">
      <c r="A104" s="128"/>
      <c r="B104" s="24"/>
      <c r="C104" s="120"/>
      <c r="D104" s="120"/>
      <c r="E104" s="115"/>
      <c r="F104" s="116"/>
      <c r="G104" s="114"/>
    </row>
    <row r="105" spans="1:7" ht="18.75" hidden="1" customHeight="1" x14ac:dyDescent="0.25">
      <c r="A105" s="143" t="s">
        <v>99</v>
      </c>
      <c r="B105" s="24"/>
      <c r="C105" s="120"/>
      <c r="D105" s="120"/>
      <c r="E105" s="115"/>
      <c r="F105" s="116"/>
      <c r="G105" s="114"/>
    </row>
    <row r="106" spans="1:7" ht="18.75" hidden="1" customHeight="1" x14ac:dyDescent="0.25">
      <c r="A106" s="128"/>
      <c r="B106" s="24"/>
      <c r="C106" s="120"/>
      <c r="D106" s="120"/>
      <c r="E106" s="133"/>
      <c r="F106" s="134"/>
      <c r="G106" s="114"/>
    </row>
    <row r="107" spans="1:7" x14ac:dyDescent="0.25">
      <c r="A107" s="143" t="s">
        <v>100</v>
      </c>
      <c r="B107" s="24"/>
      <c r="C107" s="120"/>
      <c r="D107" s="120"/>
      <c r="E107" s="133"/>
      <c r="F107" s="134"/>
      <c r="G107" s="114"/>
    </row>
    <row r="108" spans="1:7" x14ac:dyDescent="0.25">
      <c r="A108" s="128" t="s">
        <v>101</v>
      </c>
      <c r="B108" s="53"/>
      <c r="C108" s="13">
        <f>C32-C11</f>
        <v>585700</v>
      </c>
      <c r="D108" s="13">
        <f>D32-D11</f>
        <v>573600</v>
      </c>
      <c r="E108" s="144">
        <f>E32-E11</f>
        <v>390782</v>
      </c>
      <c r="F108" s="145">
        <f>F32-F11</f>
        <v>675500</v>
      </c>
      <c r="G108" s="114"/>
    </row>
    <row r="109" spans="1:7" x14ac:dyDescent="0.25">
      <c r="A109" s="128" t="s">
        <v>102</v>
      </c>
      <c r="B109" s="24"/>
      <c r="C109" s="146">
        <f>C11</f>
        <v>720000</v>
      </c>
      <c r="D109" s="146">
        <f>D11</f>
        <v>780000</v>
      </c>
      <c r="E109" s="133">
        <f>E11</f>
        <v>405000</v>
      </c>
      <c r="F109" s="134">
        <f>F11</f>
        <v>600000</v>
      </c>
      <c r="G109" s="114"/>
    </row>
    <row r="110" spans="1:7" x14ac:dyDescent="0.25">
      <c r="A110" s="147" t="s">
        <v>3</v>
      </c>
      <c r="B110" s="148"/>
      <c r="C110" s="149">
        <f>SUM(C108:C109)</f>
        <v>1305700</v>
      </c>
      <c r="D110" s="149">
        <f>SUM(D108:D109)</f>
        <v>1353600</v>
      </c>
      <c r="E110" s="144">
        <f>SUM(E108:E109)</f>
        <v>795782</v>
      </c>
      <c r="F110" s="145">
        <f>SUM(F108:F109)</f>
        <v>1275500</v>
      </c>
      <c r="G110" s="114"/>
    </row>
    <row r="111" spans="1:7" x14ac:dyDescent="0.25">
      <c r="A111" s="128"/>
      <c r="B111" s="24"/>
      <c r="C111" s="120"/>
      <c r="D111" s="120"/>
      <c r="E111" s="115"/>
      <c r="F111" s="116"/>
      <c r="G111" s="114"/>
    </row>
    <row r="112" spans="1:7" x14ac:dyDescent="0.25">
      <c r="A112" s="143" t="s">
        <v>4</v>
      </c>
      <c r="B112" s="24"/>
      <c r="C112" s="120"/>
      <c r="D112" s="120"/>
      <c r="E112" s="115"/>
      <c r="F112" s="116"/>
      <c r="G112" s="114"/>
    </row>
    <row r="113" spans="1:7" x14ac:dyDescent="0.25">
      <c r="A113" s="128" t="s">
        <v>103</v>
      </c>
      <c r="B113" s="24"/>
      <c r="C113" s="23">
        <f>C35+C38+C40+C41+C42+C44+C48+C49+C50+C52+C55+C63+C64+C65+C76+C78+C79+C80+C85+C86+C97</f>
        <v>671500</v>
      </c>
      <c r="D113" s="23">
        <f>D35+D38+D40+D41+D42+D44+D48+D49+D50+D52+D55+D63+D64+D65+D76+D78+D79+D80+D85+D86+D97</f>
        <v>657400</v>
      </c>
      <c r="E113" s="150">
        <f>E35+E38+E40+E41+E42+E44+E48+E49+E50+E52+E55+E63+E64+E65+E76+E78+E79+E80+E85+E86+E97</f>
        <v>423596</v>
      </c>
      <c r="F113" s="151">
        <f>F35+F38+F40+F41+F42+F44+F48+F49+F50+F52+F55+F63+F64+F65+F76+F78+F79+F80+F85+F86+F97</f>
        <v>672000</v>
      </c>
      <c r="G113" s="114"/>
    </row>
    <row r="114" spans="1:7" x14ac:dyDescent="0.25">
      <c r="A114" s="128" t="s">
        <v>104</v>
      </c>
      <c r="B114" s="24"/>
      <c r="C114" s="23">
        <f>SUM(C45:C47)</f>
        <v>44100</v>
      </c>
      <c r="D114" s="23">
        <f>SUM(D45:D47)</f>
        <v>54550</v>
      </c>
      <c r="E114" s="150">
        <f>SUM(E45:E47)</f>
        <v>40489</v>
      </c>
      <c r="F114" s="151">
        <f>SUM(F45:F47)</f>
        <v>51500</v>
      </c>
      <c r="G114" s="114"/>
    </row>
    <row r="115" spans="1:7" x14ac:dyDescent="0.25">
      <c r="A115" s="128" t="s">
        <v>105</v>
      </c>
      <c r="B115" s="24"/>
      <c r="C115" s="23">
        <f>SUM(C82,C60,C59,C58,C57,C56,C90,,C75,C77)</f>
        <v>181100</v>
      </c>
      <c r="D115" s="23">
        <f>SUM(D82,D60,D59,D58,D57,D56,D90,,D75,D77)</f>
        <v>151000</v>
      </c>
      <c r="E115" s="150">
        <f>SUM(E82,E60,E59,E58,E57,E56,E90,,E75,E77)</f>
        <v>94525</v>
      </c>
      <c r="F115" s="151">
        <f>SUM(F82,F60,F59,F58,F57,F56,F90,,F75,F77)</f>
        <v>156000</v>
      </c>
      <c r="G115" s="114"/>
    </row>
    <row r="116" spans="1:7" x14ac:dyDescent="0.25">
      <c r="A116" s="128" t="s">
        <v>106</v>
      </c>
      <c r="B116" s="24"/>
      <c r="C116" s="23">
        <f>SUM(C67:C73)</f>
        <v>363500</v>
      </c>
      <c r="D116" s="23">
        <f>SUM(D67:D73)</f>
        <v>384500</v>
      </c>
      <c r="E116" s="150">
        <f>SUM(E67:E73)</f>
        <v>251789</v>
      </c>
      <c r="F116" s="151">
        <f>SUM(F67:F73)</f>
        <v>380500</v>
      </c>
      <c r="G116" s="114"/>
    </row>
    <row r="117" spans="1:7" ht="18.75" hidden="1" customHeight="1" x14ac:dyDescent="0.25">
      <c r="A117" s="128" t="s">
        <v>107</v>
      </c>
      <c r="B117" s="24"/>
      <c r="C117" s="23"/>
      <c r="D117" s="23"/>
      <c r="E117" s="150"/>
      <c r="F117" s="151"/>
      <c r="G117" s="114"/>
    </row>
    <row r="118" spans="1:7" ht="18.75" hidden="1" customHeight="1" x14ac:dyDescent="0.25">
      <c r="A118" s="128" t="s">
        <v>108</v>
      </c>
      <c r="B118" s="24"/>
      <c r="C118" s="23"/>
      <c r="D118" s="23"/>
      <c r="E118" s="150"/>
      <c r="F118" s="151"/>
      <c r="G118" s="114"/>
    </row>
    <row r="119" spans="1:7" ht="18.75" hidden="1" customHeight="1" x14ac:dyDescent="0.25">
      <c r="A119" s="128" t="s">
        <v>109</v>
      </c>
      <c r="B119" s="24"/>
      <c r="C119" s="23"/>
      <c r="D119" s="23"/>
      <c r="E119" s="150"/>
      <c r="F119" s="151"/>
      <c r="G119" s="114"/>
    </row>
    <row r="120" spans="1:7" x14ac:dyDescent="0.25">
      <c r="A120" s="128" t="s">
        <v>110</v>
      </c>
      <c r="B120" s="24"/>
      <c r="C120" s="23">
        <f>SUM(C93:C95,C92,C87,C84,C74,C65:C66,C61,C62,)</f>
        <v>21500</v>
      </c>
      <c r="D120" s="23">
        <f>SUM(D93:D95,D92,D87,D84,D74,D65:D66,D61,D62,)</f>
        <v>15000</v>
      </c>
      <c r="E120" s="150">
        <f>SUM(E93:E95,E92,E87,E84,E74,E65:E66,E61,E62,)</f>
        <v>3669</v>
      </c>
      <c r="F120" s="151">
        <f>SUM(F93:F95,F92,F87,F84,F74,F65:F66,F61,F62,)</f>
        <v>7000</v>
      </c>
      <c r="G120" s="114"/>
    </row>
    <row r="121" spans="1:7" x14ac:dyDescent="0.25">
      <c r="A121" s="128" t="s">
        <v>111</v>
      </c>
      <c r="B121" s="24"/>
      <c r="C121" s="23">
        <f>C53</f>
        <v>10000</v>
      </c>
      <c r="D121" s="23">
        <f>D53</f>
        <v>6500</v>
      </c>
      <c r="E121" s="150">
        <f>E53</f>
        <v>5037</v>
      </c>
      <c r="F121" s="151">
        <f>F53</f>
        <v>7000</v>
      </c>
      <c r="G121" s="114"/>
    </row>
    <row r="122" spans="1:7" ht="18.75" hidden="1" customHeight="1" x14ac:dyDescent="0.25">
      <c r="A122" s="128" t="s">
        <v>112</v>
      </c>
      <c r="B122" s="24"/>
      <c r="C122" s="23"/>
      <c r="D122" s="23"/>
      <c r="E122" s="150"/>
      <c r="F122" s="151"/>
      <c r="G122" s="114"/>
    </row>
    <row r="123" spans="1:7" ht="18.75" hidden="1" customHeight="1" x14ac:dyDescent="0.25">
      <c r="A123" s="128" t="s">
        <v>113</v>
      </c>
      <c r="B123" s="24"/>
      <c r="C123" s="23"/>
      <c r="D123" s="23"/>
      <c r="E123" s="150"/>
      <c r="F123" s="151"/>
      <c r="G123" s="114"/>
    </row>
    <row r="124" spans="1:7" x14ac:dyDescent="0.25">
      <c r="A124" s="147" t="s">
        <v>13</v>
      </c>
      <c r="B124" s="126"/>
      <c r="C124" s="152">
        <f>SUM(C113:C122)</f>
        <v>1291700</v>
      </c>
      <c r="D124" s="152">
        <f>SUM(D113:D122)</f>
        <v>1268950</v>
      </c>
      <c r="E124" s="150">
        <f>SUM(E113:E122)</f>
        <v>819105</v>
      </c>
      <c r="F124" s="151">
        <f>SUM(F113:F122)</f>
        <v>1274000</v>
      </c>
      <c r="G124" s="114"/>
    </row>
    <row r="125" spans="1:7" x14ac:dyDescent="0.25">
      <c r="A125" s="128"/>
      <c r="B125" s="24"/>
      <c r="C125" s="120"/>
      <c r="D125" s="120"/>
      <c r="E125" s="115"/>
      <c r="F125" s="116"/>
      <c r="G125" s="114"/>
    </row>
    <row r="126" spans="1:7" x14ac:dyDescent="0.25">
      <c r="A126" s="153" t="s">
        <v>114</v>
      </c>
      <c r="B126" s="55"/>
      <c r="C126" s="151">
        <f>C110-C124</f>
        <v>14000</v>
      </c>
      <c r="D126" s="151">
        <f>D110-D124</f>
        <v>84650</v>
      </c>
      <c r="E126" s="150">
        <f>E110-E124</f>
        <v>-23323</v>
      </c>
      <c r="F126" s="151">
        <f>F110-F124</f>
        <v>1500</v>
      </c>
      <c r="G126" s="114"/>
    </row>
    <row r="127" spans="1:7" x14ac:dyDescent="0.25">
      <c r="A127" s="153" t="s">
        <v>115</v>
      </c>
      <c r="B127" s="55"/>
      <c r="C127" s="151">
        <v>30296</v>
      </c>
      <c r="D127" s="151">
        <v>10044.18</v>
      </c>
      <c r="E127" s="150">
        <v>30296</v>
      </c>
      <c r="F127" s="151">
        <v>30296</v>
      </c>
      <c r="G127" s="114"/>
    </row>
    <row r="128" spans="1:7" ht="16.5" thickBot="1" x14ac:dyDescent="0.3">
      <c r="A128" s="154" t="s">
        <v>116</v>
      </c>
      <c r="B128" s="55"/>
      <c r="C128" s="155">
        <f>C126+C127</f>
        <v>44296</v>
      </c>
      <c r="D128" s="155">
        <f>D126+D127</f>
        <v>94694.18</v>
      </c>
      <c r="E128" s="156">
        <f>E126+E127</f>
        <v>6973</v>
      </c>
      <c r="F128" s="155">
        <f>F126+F127</f>
        <v>31796</v>
      </c>
      <c r="G128" s="157"/>
    </row>
    <row r="129" spans="2:6" x14ac:dyDescent="0.25">
      <c r="B129" s="158"/>
      <c r="E129" s="104"/>
      <c r="F129" s="104"/>
    </row>
    <row r="130" spans="2:6" x14ac:dyDescent="0.25">
      <c r="E130" s="104"/>
      <c r="F130" s="104"/>
    </row>
    <row r="131" spans="2:6" x14ac:dyDescent="0.25">
      <c r="E131" s="104"/>
      <c r="F131" s="104"/>
    </row>
    <row r="132" spans="2:6" x14ac:dyDescent="0.25">
      <c r="E132" s="104"/>
      <c r="F132" s="104"/>
    </row>
    <row r="133" spans="2:6" x14ac:dyDescent="0.25">
      <c r="E133" s="104"/>
      <c r="F133" s="104"/>
    </row>
    <row r="134" spans="2:6" x14ac:dyDescent="0.25">
      <c r="E134" s="104"/>
      <c r="F134" s="104"/>
    </row>
    <row r="135" spans="2:6" x14ac:dyDescent="0.25">
      <c r="E135" s="104"/>
      <c r="F135" s="104"/>
    </row>
    <row r="136" spans="2:6" x14ac:dyDescent="0.25">
      <c r="E136" s="104"/>
      <c r="F136" s="104"/>
    </row>
    <row r="137" spans="2:6" x14ac:dyDescent="0.25">
      <c r="E137" s="104"/>
      <c r="F137" s="104"/>
    </row>
    <row r="138" spans="2:6" x14ac:dyDescent="0.25">
      <c r="E138" s="104"/>
      <c r="F138" s="104"/>
    </row>
    <row r="139" spans="2:6" x14ac:dyDescent="0.25">
      <c r="E139" s="104"/>
      <c r="F139" s="104"/>
    </row>
    <row r="140" spans="2:6" x14ac:dyDescent="0.25">
      <c r="E140" s="104"/>
      <c r="F140" s="104"/>
    </row>
    <row r="141" spans="2:6" x14ac:dyDescent="0.25">
      <c r="E141" s="104"/>
      <c r="F141" s="104"/>
    </row>
    <row r="142" spans="2:6" x14ac:dyDescent="0.25">
      <c r="E142" s="104"/>
      <c r="F142" s="104"/>
    </row>
    <row r="143" spans="2:6" x14ac:dyDescent="0.25">
      <c r="E143" s="104"/>
      <c r="F143" s="104"/>
    </row>
    <row r="144" spans="2:6" x14ac:dyDescent="0.25">
      <c r="E144" s="104"/>
      <c r="F144" s="104"/>
    </row>
    <row r="145" s="104" customFormat="1" x14ac:dyDescent="0.25"/>
    <row r="146" s="104" customFormat="1" x14ac:dyDescent="0.25"/>
    <row r="147" s="104" customFormat="1" x14ac:dyDescent="0.25"/>
    <row r="148" s="104" customFormat="1" x14ac:dyDescent="0.25"/>
    <row r="149" s="104" customFormat="1" x14ac:dyDescent="0.25"/>
    <row r="150" s="104" customFormat="1" x14ac:dyDescent="0.25"/>
    <row r="151" s="104" customFormat="1" x14ac:dyDescent="0.25"/>
    <row r="152" s="104" customFormat="1" x14ac:dyDescent="0.25"/>
    <row r="153" s="104" customFormat="1" x14ac:dyDescent="0.25"/>
    <row r="154" s="104" customFormat="1" x14ac:dyDescent="0.25"/>
    <row r="155" s="104" customFormat="1" x14ac:dyDescent="0.25"/>
    <row r="156" s="104" customFormat="1" x14ac:dyDescent="0.25"/>
    <row r="157" s="104" customFormat="1" x14ac:dyDescent="0.25"/>
    <row r="158" s="104" customFormat="1" x14ac:dyDescent="0.25"/>
    <row r="159" s="104" customFormat="1" x14ac:dyDescent="0.25"/>
    <row r="160" s="104" customFormat="1" x14ac:dyDescent="0.25"/>
    <row r="161" spans="5:6" x14ac:dyDescent="0.25">
      <c r="E161" s="104"/>
      <c r="F161" s="104"/>
    </row>
    <row r="162" spans="5:6" x14ac:dyDescent="0.25">
      <c r="E162" s="104"/>
      <c r="F162" s="104"/>
    </row>
    <row r="163" spans="5:6" x14ac:dyDescent="0.25">
      <c r="E163" s="104"/>
      <c r="F163" s="104"/>
    </row>
    <row r="164" spans="5:6" x14ac:dyDescent="0.25">
      <c r="E164" s="104"/>
      <c r="F164" s="104"/>
    </row>
    <row r="165" spans="5:6" x14ac:dyDescent="0.25">
      <c r="E165" s="104"/>
      <c r="F165" s="104"/>
    </row>
    <row r="166" spans="5:6" x14ac:dyDescent="0.25">
      <c r="E166" s="159"/>
      <c r="F166" s="160"/>
    </row>
    <row r="167" spans="5:6" x14ac:dyDescent="0.25">
      <c r="E167" s="159"/>
      <c r="F167" s="160"/>
    </row>
    <row r="168" spans="5:6" x14ac:dyDescent="0.25">
      <c r="E168" s="159"/>
      <c r="F168" s="160"/>
    </row>
    <row r="169" spans="5:6" x14ac:dyDescent="0.25">
      <c r="E169" s="159"/>
      <c r="F169" s="160"/>
    </row>
    <row r="170" spans="5:6" x14ac:dyDescent="0.25">
      <c r="E170" s="159"/>
      <c r="F170" s="160"/>
    </row>
    <row r="171" spans="5:6" x14ac:dyDescent="0.25">
      <c r="E171" s="159"/>
      <c r="F171" s="160"/>
    </row>
    <row r="172" spans="5:6" x14ac:dyDescent="0.25">
      <c r="E172" s="159"/>
      <c r="F172" s="160"/>
    </row>
    <row r="173" spans="5:6" x14ac:dyDescent="0.25">
      <c r="E173" s="159"/>
      <c r="F173" s="160"/>
    </row>
    <row r="174" spans="5:6" x14ac:dyDescent="0.25">
      <c r="E174" s="159"/>
      <c r="F174" s="160"/>
    </row>
    <row r="175" spans="5:6" x14ac:dyDescent="0.25">
      <c r="E175" s="159"/>
      <c r="F175" s="160"/>
    </row>
    <row r="176" spans="5:6" x14ac:dyDescent="0.25">
      <c r="E176" s="159"/>
      <c r="F176" s="160"/>
    </row>
    <row r="177" spans="5:6" x14ac:dyDescent="0.25">
      <c r="E177" s="159"/>
      <c r="F177" s="160"/>
    </row>
    <row r="178" spans="5:6" x14ac:dyDescent="0.25">
      <c r="E178" s="159"/>
      <c r="F178" s="160"/>
    </row>
    <row r="179" spans="5:6" x14ac:dyDescent="0.25">
      <c r="E179" s="159"/>
      <c r="F179" s="160"/>
    </row>
    <row r="180" spans="5:6" x14ac:dyDescent="0.25">
      <c r="E180" s="159"/>
      <c r="F180" s="160"/>
    </row>
    <row r="181" spans="5:6" x14ac:dyDescent="0.25">
      <c r="E181" s="159"/>
      <c r="F181" s="160"/>
    </row>
    <row r="182" spans="5:6" x14ac:dyDescent="0.25">
      <c r="E182" s="159"/>
      <c r="F182" s="160"/>
    </row>
    <row r="183" spans="5:6" x14ac:dyDescent="0.25">
      <c r="E183" s="159"/>
      <c r="F183" s="160"/>
    </row>
    <row r="184" spans="5:6" x14ac:dyDescent="0.25">
      <c r="E184" s="159"/>
      <c r="F184" s="160"/>
    </row>
    <row r="185" spans="5:6" x14ac:dyDescent="0.25">
      <c r="E185" s="159"/>
      <c r="F185" s="160"/>
    </row>
    <row r="186" spans="5:6" x14ac:dyDescent="0.25">
      <c r="E186" s="159"/>
      <c r="F186" s="160"/>
    </row>
    <row r="187" spans="5:6" x14ac:dyDescent="0.25">
      <c r="E187" s="159"/>
      <c r="F187" s="160"/>
    </row>
    <row r="188" spans="5:6" x14ac:dyDescent="0.25">
      <c r="E188" s="159"/>
      <c r="F188" s="160"/>
    </row>
    <row r="189" spans="5:6" x14ac:dyDescent="0.25">
      <c r="E189" s="159"/>
      <c r="F189" s="160"/>
    </row>
    <row r="190" spans="5:6" x14ac:dyDescent="0.25">
      <c r="E190" s="159"/>
      <c r="F190" s="160"/>
    </row>
    <row r="191" spans="5:6" x14ac:dyDescent="0.25">
      <c r="E191" s="159"/>
      <c r="F191" s="160"/>
    </row>
    <row r="192" spans="5:6" x14ac:dyDescent="0.25">
      <c r="E192" s="159"/>
      <c r="F192" s="160"/>
    </row>
    <row r="193" spans="5:6" x14ac:dyDescent="0.25">
      <c r="E193" s="159"/>
      <c r="F193" s="160"/>
    </row>
    <row r="194" spans="5:6" x14ac:dyDescent="0.25">
      <c r="E194" s="159"/>
      <c r="F194" s="160"/>
    </row>
    <row r="195" spans="5:6" x14ac:dyDescent="0.25">
      <c r="E195" s="159"/>
      <c r="F195" s="160"/>
    </row>
    <row r="196" spans="5:6" x14ac:dyDescent="0.25">
      <c r="E196" s="159"/>
      <c r="F196" s="160"/>
    </row>
    <row r="197" spans="5:6" x14ac:dyDescent="0.25">
      <c r="E197" s="159"/>
      <c r="F197" s="160"/>
    </row>
    <row r="198" spans="5:6" x14ac:dyDescent="0.25">
      <c r="E198" s="159"/>
      <c r="F198" s="160"/>
    </row>
    <row r="199" spans="5:6" x14ac:dyDescent="0.25">
      <c r="E199" s="159"/>
      <c r="F199" s="160"/>
    </row>
    <row r="200" spans="5:6" x14ac:dyDescent="0.25">
      <c r="E200" s="159"/>
      <c r="F200" s="160"/>
    </row>
    <row r="201" spans="5:6" x14ac:dyDescent="0.25">
      <c r="E201" s="159"/>
      <c r="F201" s="160"/>
    </row>
    <row r="202" spans="5:6" x14ac:dyDescent="0.25">
      <c r="E202" s="159"/>
      <c r="F202" s="160"/>
    </row>
    <row r="203" spans="5:6" x14ac:dyDescent="0.25">
      <c r="E203" s="159"/>
      <c r="F203" s="160"/>
    </row>
    <row r="204" spans="5:6" x14ac:dyDescent="0.25">
      <c r="E204" s="159"/>
      <c r="F204" s="160"/>
    </row>
    <row r="205" spans="5:6" x14ac:dyDescent="0.25">
      <c r="E205" s="159"/>
      <c r="F205" s="160"/>
    </row>
    <row r="206" spans="5:6" x14ac:dyDescent="0.25">
      <c r="E206" s="159"/>
      <c r="F206" s="160"/>
    </row>
    <row r="207" spans="5:6" x14ac:dyDescent="0.25">
      <c r="E207" s="159"/>
      <c r="F207" s="160"/>
    </row>
    <row r="208" spans="5:6" x14ac:dyDescent="0.25">
      <c r="E208" s="159"/>
      <c r="F208" s="160"/>
    </row>
    <row r="209" spans="5:6" x14ac:dyDescent="0.25">
      <c r="E209" s="159"/>
      <c r="F209" s="160"/>
    </row>
    <row r="210" spans="5:6" x14ac:dyDescent="0.25">
      <c r="E210" s="159"/>
      <c r="F210" s="160"/>
    </row>
    <row r="211" spans="5:6" x14ac:dyDescent="0.25">
      <c r="E211" s="159"/>
      <c r="F211" s="160"/>
    </row>
    <row r="212" spans="5:6" x14ac:dyDescent="0.25">
      <c r="E212" s="159"/>
      <c r="F212" s="160"/>
    </row>
    <row r="213" spans="5:6" x14ac:dyDescent="0.25">
      <c r="E213" s="159"/>
      <c r="F213" s="160"/>
    </row>
    <row r="214" spans="5:6" x14ac:dyDescent="0.25">
      <c r="E214" s="159"/>
      <c r="F214" s="160"/>
    </row>
    <row r="215" spans="5:6" x14ac:dyDescent="0.25">
      <c r="E215" s="159"/>
      <c r="F215" s="160"/>
    </row>
    <row r="216" spans="5:6" x14ac:dyDescent="0.25">
      <c r="E216" s="159"/>
      <c r="F216" s="160"/>
    </row>
    <row r="217" spans="5:6" x14ac:dyDescent="0.25">
      <c r="E217" s="159"/>
      <c r="F217" s="160"/>
    </row>
    <row r="218" spans="5:6" x14ac:dyDescent="0.25">
      <c r="E218" s="159"/>
      <c r="F218" s="160"/>
    </row>
    <row r="219" spans="5:6" x14ac:dyDescent="0.25">
      <c r="E219" s="159"/>
      <c r="F219" s="160"/>
    </row>
    <row r="220" spans="5:6" x14ac:dyDescent="0.25">
      <c r="E220" s="159"/>
      <c r="F220" s="160"/>
    </row>
    <row r="221" spans="5:6" x14ac:dyDescent="0.25">
      <c r="E221" s="159"/>
      <c r="F221" s="160"/>
    </row>
    <row r="222" spans="5:6" x14ac:dyDescent="0.25">
      <c r="E222" s="159"/>
      <c r="F222" s="160"/>
    </row>
    <row r="223" spans="5:6" x14ac:dyDescent="0.25">
      <c r="E223" s="159"/>
      <c r="F223" s="160"/>
    </row>
    <row r="224" spans="5:6" x14ac:dyDescent="0.25">
      <c r="E224" s="159"/>
      <c r="F224" s="160"/>
    </row>
    <row r="225" spans="5:6" x14ac:dyDescent="0.25">
      <c r="E225" s="159"/>
      <c r="F225" s="160"/>
    </row>
    <row r="226" spans="5:6" x14ac:dyDescent="0.25">
      <c r="E226" s="159"/>
      <c r="F226" s="160"/>
    </row>
    <row r="227" spans="5:6" x14ac:dyDescent="0.25">
      <c r="E227" s="159"/>
      <c r="F227" s="160"/>
    </row>
    <row r="228" spans="5:6" x14ac:dyDescent="0.25">
      <c r="E228" s="159"/>
      <c r="F228" s="160"/>
    </row>
    <row r="229" spans="5:6" x14ac:dyDescent="0.25">
      <c r="E229" s="159"/>
      <c r="F229" s="160"/>
    </row>
    <row r="230" spans="5:6" x14ac:dyDescent="0.25">
      <c r="E230" s="159"/>
      <c r="F230" s="160"/>
    </row>
    <row r="231" spans="5:6" x14ac:dyDescent="0.25">
      <c r="E231" s="159"/>
      <c r="F231" s="160"/>
    </row>
    <row r="232" spans="5:6" x14ac:dyDescent="0.25">
      <c r="E232" s="159"/>
      <c r="F232" s="160"/>
    </row>
    <row r="233" spans="5:6" x14ac:dyDescent="0.25">
      <c r="E233" s="159"/>
      <c r="F233" s="160"/>
    </row>
    <row r="234" spans="5:6" x14ac:dyDescent="0.25">
      <c r="E234" s="159"/>
      <c r="F234" s="160"/>
    </row>
    <row r="235" spans="5:6" x14ac:dyDescent="0.25">
      <c r="E235" s="159"/>
      <c r="F235" s="160"/>
    </row>
    <row r="236" spans="5:6" x14ac:dyDescent="0.25">
      <c r="E236" s="159"/>
      <c r="F236" s="160"/>
    </row>
    <row r="237" spans="5:6" x14ac:dyDescent="0.25">
      <c r="E237" s="159"/>
      <c r="F237" s="160"/>
    </row>
    <row r="238" spans="5:6" x14ac:dyDescent="0.25">
      <c r="E238" s="159"/>
      <c r="F238" s="160"/>
    </row>
    <row r="239" spans="5:6" x14ac:dyDescent="0.25">
      <c r="E239" s="159"/>
      <c r="F239" s="160"/>
    </row>
    <row r="240" spans="5:6" x14ac:dyDescent="0.25">
      <c r="E240" s="159"/>
      <c r="F240" s="160"/>
    </row>
    <row r="241" spans="5:6" x14ac:dyDescent="0.25">
      <c r="E241" s="159"/>
      <c r="F241" s="160"/>
    </row>
    <row r="242" spans="5:6" x14ac:dyDescent="0.25">
      <c r="E242" s="159"/>
      <c r="F242" s="160"/>
    </row>
    <row r="243" spans="5:6" x14ac:dyDescent="0.25">
      <c r="E243" s="159"/>
      <c r="F243" s="160"/>
    </row>
    <row r="244" spans="5:6" x14ac:dyDescent="0.25">
      <c r="E244" s="159"/>
      <c r="F244" s="160"/>
    </row>
    <row r="245" spans="5:6" x14ac:dyDescent="0.25">
      <c r="E245" s="159"/>
      <c r="F245" s="160"/>
    </row>
    <row r="246" spans="5:6" x14ac:dyDescent="0.25">
      <c r="E246" s="159"/>
      <c r="F246" s="160"/>
    </row>
    <row r="247" spans="5:6" x14ac:dyDescent="0.25">
      <c r="E247" s="159"/>
      <c r="F247" s="160"/>
    </row>
    <row r="248" spans="5:6" x14ac:dyDescent="0.25">
      <c r="E248" s="159"/>
      <c r="F248" s="160"/>
    </row>
    <row r="249" spans="5:6" x14ac:dyDescent="0.25">
      <c r="E249" s="159"/>
      <c r="F249" s="160"/>
    </row>
    <row r="250" spans="5:6" x14ac:dyDescent="0.25">
      <c r="E250" s="159"/>
      <c r="F250" s="160"/>
    </row>
    <row r="251" spans="5:6" x14ac:dyDescent="0.25">
      <c r="E251" s="159"/>
      <c r="F251" s="160"/>
    </row>
    <row r="252" spans="5:6" x14ac:dyDescent="0.25">
      <c r="E252" s="159"/>
      <c r="F252" s="160"/>
    </row>
    <row r="253" spans="5:6" x14ac:dyDescent="0.25">
      <c r="E253" s="159"/>
      <c r="F253" s="160"/>
    </row>
    <row r="254" spans="5:6" x14ac:dyDescent="0.25">
      <c r="E254" s="159"/>
      <c r="F254" s="160"/>
    </row>
    <row r="255" spans="5:6" x14ac:dyDescent="0.25">
      <c r="E255" s="159"/>
      <c r="F255" s="160"/>
    </row>
    <row r="256" spans="5:6" x14ac:dyDescent="0.25">
      <c r="E256" s="159"/>
      <c r="F256" s="160"/>
    </row>
    <row r="257" spans="5:6" x14ac:dyDescent="0.25">
      <c r="E257" s="159"/>
      <c r="F257" s="160"/>
    </row>
    <row r="258" spans="5:6" x14ac:dyDescent="0.25">
      <c r="E258" s="159"/>
      <c r="F258" s="160"/>
    </row>
    <row r="259" spans="5:6" x14ac:dyDescent="0.25">
      <c r="E259" s="159"/>
      <c r="F259" s="160"/>
    </row>
    <row r="260" spans="5:6" x14ac:dyDescent="0.25">
      <c r="E260" s="159"/>
      <c r="F260" s="160"/>
    </row>
    <row r="261" spans="5:6" x14ac:dyDescent="0.25">
      <c r="E261" s="159"/>
      <c r="F261" s="160"/>
    </row>
    <row r="262" spans="5:6" x14ac:dyDescent="0.25">
      <c r="E262" s="159"/>
      <c r="F262" s="160"/>
    </row>
    <row r="263" spans="5:6" x14ac:dyDescent="0.25">
      <c r="E263" s="159"/>
      <c r="F263" s="160"/>
    </row>
    <row r="264" spans="5:6" x14ac:dyDescent="0.25">
      <c r="E264" s="159"/>
      <c r="F264" s="160"/>
    </row>
    <row r="265" spans="5:6" x14ac:dyDescent="0.25">
      <c r="E265" s="159"/>
      <c r="F265" s="160"/>
    </row>
    <row r="266" spans="5:6" x14ac:dyDescent="0.25">
      <c r="E266" s="159"/>
      <c r="F266" s="160"/>
    </row>
    <row r="267" spans="5:6" x14ac:dyDescent="0.25">
      <c r="E267" s="159"/>
      <c r="F267" s="160"/>
    </row>
    <row r="268" spans="5:6" x14ac:dyDescent="0.25">
      <c r="E268" s="159"/>
      <c r="F268" s="160"/>
    </row>
    <row r="269" spans="5:6" x14ac:dyDescent="0.25">
      <c r="E269" s="159"/>
      <c r="F269" s="160"/>
    </row>
    <row r="270" spans="5:6" x14ac:dyDescent="0.25">
      <c r="E270" s="159"/>
      <c r="F270" s="160"/>
    </row>
    <row r="271" spans="5:6" x14ac:dyDescent="0.25">
      <c r="E271" s="159"/>
      <c r="F271" s="160"/>
    </row>
    <row r="272" spans="5:6" x14ac:dyDescent="0.25">
      <c r="E272" s="159"/>
      <c r="F272" s="160"/>
    </row>
    <row r="273" spans="5:6" x14ac:dyDescent="0.25">
      <c r="E273" s="159"/>
      <c r="F273" s="160"/>
    </row>
    <row r="274" spans="5:6" x14ac:dyDescent="0.25">
      <c r="E274" s="159"/>
      <c r="F274" s="160"/>
    </row>
    <row r="275" spans="5:6" x14ac:dyDescent="0.25">
      <c r="E275" s="159"/>
      <c r="F275" s="160"/>
    </row>
    <row r="276" spans="5:6" x14ac:dyDescent="0.25">
      <c r="E276" s="159"/>
      <c r="F276" s="160"/>
    </row>
    <row r="277" spans="5:6" x14ac:dyDescent="0.25">
      <c r="E277" s="159"/>
      <c r="F277" s="160"/>
    </row>
    <row r="278" spans="5:6" x14ac:dyDescent="0.25">
      <c r="E278" s="159"/>
      <c r="F278" s="160"/>
    </row>
    <row r="279" spans="5:6" x14ac:dyDescent="0.25">
      <c r="E279" s="159"/>
      <c r="F279" s="160"/>
    </row>
    <row r="280" spans="5:6" x14ac:dyDescent="0.25">
      <c r="E280" s="159"/>
      <c r="F280" s="160"/>
    </row>
    <row r="281" spans="5:6" x14ac:dyDescent="0.25">
      <c r="E281" s="159"/>
      <c r="F281" s="160"/>
    </row>
    <row r="282" spans="5:6" x14ac:dyDescent="0.25">
      <c r="E282" s="159"/>
      <c r="F282" s="160"/>
    </row>
    <row r="283" spans="5:6" x14ac:dyDescent="0.25">
      <c r="E283" s="159"/>
      <c r="F283" s="160"/>
    </row>
    <row r="284" spans="5:6" x14ac:dyDescent="0.25">
      <c r="E284" s="159"/>
      <c r="F284" s="160"/>
    </row>
    <row r="285" spans="5:6" x14ac:dyDescent="0.25">
      <c r="E285" s="159"/>
      <c r="F285" s="160"/>
    </row>
    <row r="286" spans="5:6" x14ac:dyDescent="0.25">
      <c r="E286" s="159"/>
      <c r="F286" s="160"/>
    </row>
    <row r="287" spans="5:6" x14ac:dyDescent="0.25">
      <c r="E287" s="159"/>
      <c r="F287" s="160"/>
    </row>
    <row r="288" spans="5:6" x14ac:dyDescent="0.25">
      <c r="E288" s="159"/>
      <c r="F288" s="160"/>
    </row>
    <row r="289" spans="5:6" x14ac:dyDescent="0.25">
      <c r="E289" s="159"/>
      <c r="F289" s="160"/>
    </row>
    <row r="290" spans="5:6" x14ac:dyDescent="0.25">
      <c r="E290" s="159"/>
      <c r="F290" s="160"/>
    </row>
    <row r="291" spans="5:6" x14ac:dyDescent="0.25">
      <c r="E291" s="159"/>
      <c r="F291" s="160"/>
    </row>
    <row r="292" spans="5:6" x14ac:dyDescent="0.25">
      <c r="E292" s="159"/>
      <c r="F292" s="160"/>
    </row>
    <row r="293" spans="5:6" x14ac:dyDescent="0.25">
      <c r="E293" s="159"/>
      <c r="F293" s="160"/>
    </row>
    <row r="294" spans="5:6" x14ac:dyDescent="0.25">
      <c r="E294" s="159"/>
      <c r="F294" s="160"/>
    </row>
    <row r="295" spans="5:6" x14ac:dyDescent="0.25">
      <c r="E295" s="159"/>
      <c r="F295" s="160"/>
    </row>
    <row r="296" spans="5:6" x14ac:dyDescent="0.25">
      <c r="E296" s="159"/>
      <c r="F296" s="160"/>
    </row>
    <row r="297" spans="5:6" x14ac:dyDescent="0.25">
      <c r="E297" s="159"/>
      <c r="F297" s="160"/>
    </row>
    <row r="298" spans="5:6" x14ac:dyDescent="0.25">
      <c r="E298" s="159"/>
      <c r="F298" s="160"/>
    </row>
    <row r="299" spans="5:6" x14ac:dyDescent="0.25">
      <c r="E299" s="159"/>
      <c r="F299" s="160"/>
    </row>
    <row r="300" spans="5:6" x14ac:dyDescent="0.25">
      <c r="E300" s="159"/>
      <c r="F300" s="160"/>
    </row>
    <row r="301" spans="5:6" x14ac:dyDescent="0.25">
      <c r="E301" s="159"/>
      <c r="F301" s="160"/>
    </row>
    <row r="302" spans="5:6" x14ac:dyDescent="0.25">
      <c r="E302" s="159"/>
      <c r="F302" s="160"/>
    </row>
    <row r="303" spans="5:6" x14ac:dyDescent="0.25">
      <c r="E303" s="159"/>
      <c r="F303" s="160"/>
    </row>
    <row r="304" spans="5:6" x14ac:dyDescent="0.25">
      <c r="E304" s="159"/>
      <c r="F304" s="160"/>
    </row>
    <row r="305" spans="5:6" x14ac:dyDescent="0.25">
      <c r="E305" s="159"/>
      <c r="F305" s="160"/>
    </row>
    <row r="306" spans="5:6" x14ac:dyDescent="0.25">
      <c r="E306" s="159"/>
      <c r="F306" s="160"/>
    </row>
    <row r="307" spans="5:6" x14ac:dyDescent="0.25">
      <c r="E307" s="159"/>
      <c r="F307" s="160"/>
    </row>
    <row r="308" spans="5:6" x14ac:dyDescent="0.25">
      <c r="E308" s="159"/>
      <c r="F308" s="160"/>
    </row>
    <row r="309" spans="5:6" x14ac:dyDescent="0.25">
      <c r="E309" s="159"/>
      <c r="F309" s="160"/>
    </row>
    <row r="310" spans="5:6" x14ac:dyDescent="0.25">
      <c r="E310" s="159"/>
      <c r="F310" s="160"/>
    </row>
    <row r="311" spans="5:6" x14ac:dyDescent="0.25">
      <c r="E311" s="159"/>
      <c r="F311" s="160"/>
    </row>
    <row r="312" spans="5:6" x14ac:dyDescent="0.25">
      <c r="E312" s="159"/>
      <c r="F312" s="160"/>
    </row>
    <row r="313" spans="5:6" x14ac:dyDescent="0.25">
      <c r="E313" s="159"/>
      <c r="F313" s="160"/>
    </row>
    <row r="314" spans="5:6" x14ac:dyDescent="0.25">
      <c r="E314" s="159"/>
      <c r="F314" s="160"/>
    </row>
    <row r="315" spans="5:6" x14ac:dyDescent="0.25">
      <c r="E315" s="159"/>
      <c r="F315" s="160"/>
    </row>
    <row r="316" spans="5:6" x14ac:dyDescent="0.25">
      <c r="E316" s="159"/>
      <c r="F316" s="160"/>
    </row>
    <row r="317" spans="5:6" x14ac:dyDescent="0.25">
      <c r="E317" s="159"/>
      <c r="F317" s="160"/>
    </row>
    <row r="318" spans="5:6" x14ac:dyDescent="0.25">
      <c r="E318" s="159"/>
      <c r="F318" s="160"/>
    </row>
    <row r="319" spans="5:6" x14ac:dyDescent="0.25">
      <c r="E319" s="159"/>
      <c r="F319" s="160"/>
    </row>
    <row r="320" spans="5:6" x14ac:dyDescent="0.25">
      <c r="E320" s="159"/>
      <c r="F320" s="160"/>
    </row>
    <row r="321" spans="5:6" x14ac:dyDescent="0.25">
      <c r="E321" s="159"/>
      <c r="F321" s="160"/>
    </row>
    <row r="322" spans="5:6" x14ac:dyDescent="0.25">
      <c r="E322" s="159"/>
      <c r="F322" s="160"/>
    </row>
    <row r="323" spans="5:6" x14ac:dyDescent="0.25">
      <c r="E323" s="159"/>
      <c r="F323" s="160"/>
    </row>
    <row r="324" spans="5:6" x14ac:dyDescent="0.25">
      <c r="E324" s="159"/>
      <c r="F324" s="160"/>
    </row>
    <row r="325" spans="5:6" x14ac:dyDescent="0.25">
      <c r="E325" s="159"/>
      <c r="F325" s="160"/>
    </row>
    <row r="326" spans="5:6" x14ac:dyDescent="0.25">
      <c r="E326" s="159"/>
      <c r="F326" s="160"/>
    </row>
    <row r="327" spans="5:6" x14ac:dyDescent="0.25">
      <c r="E327" s="159"/>
      <c r="F327" s="160"/>
    </row>
    <row r="328" spans="5:6" x14ac:dyDescent="0.25">
      <c r="E328" s="159"/>
      <c r="F328" s="160"/>
    </row>
    <row r="329" spans="5:6" x14ac:dyDescent="0.25">
      <c r="E329" s="159"/>
      <c r="F329" s="160"/>
    </row>
    <row r="330" spans="5:6" x14ac:dyDescent="0.25">
      <c r="E330" s="159"/>
      <c r="F330" s="160"/>
    </row>
    <row r="331" spans="5:6" x14ac:dyDescent="0.25">
      <c r="E331" s="159"/>
      <c r="F331" s="160"/>
    </row>
    <row r="332" spans="5:6" x14ac:dyDescent="0.25">
      <c r="E332" s="159"/>
      <c r="F332" s="160"/>
    </row>
    <row r="333" spans="5:6" x14ac:dyDescent="0.25">
      <c r="E333" s="159"/>
      <c r="F333" s="160"/>
    </row>
    <row r="334" spans="5:6" x14ac:dyDescent="0.25">
      <c r="E334" s="159"/>
      <c r="F334" s="160"/>
    </row>
    <row r="335" spans="5:6" x14ac:dyDescent="0.25">
      <c r="E335" s="159"/>
      <c r="F335" s="160"/>
    </row>
    <row r="336" spans="5:6" x14ac:dyDescent="0.25">
      <c r="E336" s="159"/>
      <c r="F336" s="160"/>
    </row>
    <row r="337" spans="5:6" x14ac:dyDescent="0.25">
      <c r="E337" s="159"/>
      <c r="F337" s="160"/>
    </row>
    <row r="338" spans="5:6" x14ac:dyDescent="0.25">
      <c r="E338" s="159"/>
      <c r="F338" s="160"/>
    </row>
    <row r="339" spans="5:6" x14ac:dyDescent="0.25">
      <c r="E339" s="159"/>
      <c r="F339" s="160"/>
    </row>
    <row r="340" spans="5:6" x14ac:dyDescent="0.25">
      <c r="E340" s="159"/>
      <c r="F340" s="160"/>
    </row>
    <row r="341" spans="5:6" x14ac:dyDescent="0.25">
      <c r="E341" s="159"/>
      <c r="F341" s="160"/>
    </row>
    <row r="342" spans="5:6" x14ac:dyDescent="0.25">
      <c r="E342" s="159"/>
      <c r="F342" s="160"/>
    </row>
    <row r="343" spans="5:6" x14ac:dyDescent="0.25">
      <c r="E343" s="159"/>
      <c r="F343" s="160"/>
    </row>
    <row r="344" spans="5:6" x14ac:dyDescent="0.25">
      <c r="E344" s="159"/>
      <c r="F344" s="160"/>
    </row>
    <row r="345" spans="5:6" x14ac:dyDescent="0.25">
      <c r="E345" s="159"/>
      <c r="F345" s="160"/>
    </row>
    <row r="346" spans="5:6" x14ac:dyDescent="0.25">
      <c r="E346" s="159"/>
      <c r="F346" s="160"/>
    </row>
    <row r="347" spans="5:6" x14ac:dyDescent="0.25">
      <c r="E347" s="159"/>
      <c r="F347" s="160"/>
    </row>
    <row r="348" spans="5:6" x14ac:dyDescent="0.25">
      <c r="E348" s="159"/>
      <c r="F348" s="160"/>
    </row>
    <row r="349" spans="5:6" x14ac:dyDescent="0.25">
      <c r="E349" s="159"/>
      <c r="F349" s="160"/>
    </row>
    <row r="350" spans="5:6" x14ac:dyDescent="0.25">
      <c r="E350" s="159"/>
      <c r="F350" s="160"/>
    </row>
    <row r="351" spans="5:6" x14ac:dyDescent="0.25">
      <c r="E351" s="159"/>
      <c r="F351" s="160"/>
    </row>
    <row r="352" spans="5:6" x14ac:dyDescent="0.25">
      <c r="E352" s="159"/>
      <c r="F352" s="160"/>
    </row>
    <row r="353" spans="5:6" x14ac:dyDescent="0.25">
      <c r="E353" s="159"/>
      <c r="F353" s="160"/>
    </row>
    <row r="354" spans="5:6" x14ac:dyDescent="0.25">
      <c r="E354" s="159"/>
      <c r="F354" s="160"/>
    </row>
    <row r="355" spans="5:6" x14ac:dyDescent="0.25">
      <c r="E355" s="159"/>
      <c r="F355" s="160"/>
    </row>
    <row r="356" spans="5:6" x14ac:dyDescent="0.25">
      <c r="E356" s="159"/>
      <c r="F356" s="160"/>
    </row>
    <row r="357" spans="5:6" x14ac:dyDescent="0.25">
      <c r="E357" s="159"/>
      <c r="F357" s="160"/>
    </row>
    <row r="358" spans="5:6" x14ac:dyDescent="0.25">
      <c r="E358" s="159"/>
      <c r="F358" s="160"/>
    </row>
    <row r="359" spans="5:6" x14ac:dyDescent="0.25">
      <c r="E359" s="159"/>
      <c r="F359" s="160"/>
    </row>
    <row r="360" spans="5:6" x14ac:dyDescent="0.25">
      <c r="E360" s="159"/>
      <c r="F360" s="160"/>
    </row>
    <row r="361" spans="5:6" x14ac:dyDescent="0.25">
      <c r="E361" s="159"/>
      <c r="F361" s="160"/>
    </row>
    <row r="362" spans="5:6" x14ac:dyDescent="0.25">
      <c r="E362" s="159"/>
      <c r="F362" s="160"/>
    </row>
    <row r="363" spans="5:6" x14ac:dyDescent="0.25">
      <c r="E363" s="159"/>
      <c r="F363" s="160"/>
    </row>
    <row r="364" spans="5:6" x14ac:dyDescent="0.25">
      <c r="E364" s="159"/>
      <c r="F364" s="160"/>
    </row>
    <row r="365" spans="5:6" x14ac:dyDescent="0.25">
      <c r="E365" s="159"/>
      <c r="F365" s="160"/>
    </row>
    <row r="366" spans="5:6" x14ac:dyDescent="0.25">
      <c r="E366" s="159"/>
      <c r="F366" s="160"/>
    </row>
    <row r="367" spans="5:6" x14ac:dyDescent="0.25">
      <c r="E367" s="159"/>
      <c r="F367" s="160"/>
    </row>
    <row r="368" spans="5:6" x14ac:dyDescent="0.25">
      <c r="E368" s="159"/>
      <c r="F368" s="160"/>
    </row>
    <row r="369" spans="5:6" x14ac:dyDescent="0.25">
      <c r="E369" s="159"/>
      <c r="F369" s="160"/>
    </row>
    <row r="370" spans="5:6" x14ac:dyDescent="0.25">
      <c r="E370" s="159"/>
      <c r="F370" s="160"/>
    </row>
    <row r="371" spans="5:6" x14ac:dyDescent="0.25">
      <c r="E371" s="159"/>
      <c r="F371" s="160"/>
    </row>
    <row r="372" spans="5:6" x14ac:dyDescent="0.25">
      <c r="E372" s="159"/>
      <c r="F372" s="160"/>
    </row>
    <row r="373" spans="5:6" x14ac:dyDescent="0.25">
      <c r="E373" s="159"/>
      <c r="F373" s="160"/>
    </row>
    <row r="374" spans="5:6" x14ac:dyDescent="0.25">
      <c r="E374" s="159"/>
      <c r="F374" s="160"/>
    </row>
    <row r="375" spans="5:6" x14ac:dyDescent="0.25">
      <c r="E375" s="159"/>
      <c r="F375" s="160"/>
    </row>
    <row r="376" spans="5:6" x14ac:dyDescent="0.25">
      <c r="E376" s="159"/>
      <c r="F376" s="160"/>
    </row>
    <row r="377" spans="5:6" x14ac:dyDescent="0.25">
      <c r="E377" s="159"/>
      <c r="F377" s="160"/>
    </row>
    <row r="378" spans="5:6" x14ac:dyDescent="0.25">
      <c r="E378" s="159"/>
      <c r="F378" s="160"/>
    </row>
    <row r="379" spans="5:6" x14ac:dyDescent="0.25">
      <c r="E379" s="159"/>
      <c r="F379" s="160"/>
    </row>
    <row r="380" spans="5:6" x14ac:dyDescent="0.25">
      <c r="E380" s="159"/>
      <c r="F380" s="160"/>
    </row>
    <row r="381" spans="5:6" x14ac:dyDescent="0.25">
      <c r="E381" s="159"/>
      <c r="F381" s="160"/>
    </row>
    <row r="382" spans="5:6" x14ac:dyDescent="0.25">
      <c r="E382" s="159"/>
      <c r="F382" s="160"/>
    </row>
    <row r="383" spans="5:6" x14ac:dyDescent="0.25">
      <c r="E383" s="159"/>
      <c r="F383" s="160"/>
    </row>
    <row r="384" spans="5:6" x14ac:dyDescent="0.25">
      <c r="E384" s="159"/>
      <c r="F384" s="160"/>
    </row>
    <row r="385" spans="5:6" x14ac:dyDescent="0.25">
      <c r="E385" s="159"/>
      <c r="F385" s="160"/>
    </row>
    <row r="386" spans="5:6" x14ac:dyDescent="0.25">
      <c r="E386" s="159"/>
      <c r="F386" s="160"/>
    </row>
    <row r="387" spans="5:6" x14ac:dyDescent="0.25">
      <c r="E387" s="159"/>
      <c r="F387" s="160"/>
    </row>
    <row r="388" spans="5:6" x14ac:dyDescent="0.25">
      <c r="E388" s="159"/>
      <c r="F388" s="160"/>
    </row>
    <row r="389" spans="5:6" x14ac:dyDescent="0.25">
      <c r="E389" s="159"/>
      <c r="F389" s="160"/>
    </row>
    <row r="390" spans="5:6" x14ac:dyDescent="0.25">
      <c r="E390" s="159"/>
      <c r="F390" s="160"/>
    </row>
    <row r="391" spans="5:6" x14ac:dyDescent="0.25">
      <c r="E391" s="159"/>
      <c r="F391" s="160"/>
    </row>
    <row r="392" spans="5:6" x14ac:dyDescent="0.25">
      <c r="E392" s="159"/>
      <c r="F392" s="160"/>
    </row>
    <row r="393" spans="5:6" x14ac:dyDescent="0.25">
      <c r="E393" s="159"/>
      <c r="F393" s="160"/>
    </row>
    <row r="394" spans="5:6" x14ac:dyDescent="0.25">
      <c r="E394" s="159"/>
      <c r="F394" s="160"/>
    </row>
    <row r="395" spans="5:6" x14ac:dyDescent="0.25">
      <c r="E395" s="159"/>
      <c r="F395" s="160"/>
    </row>
    <row r="396" spans="5:6" x14ac:dyDescent="0.25">
      <c r="E396" s="159"/>
      <c r="F396" s="160"/>
    </row>
    <row r="397" spans="5:6" x14ac:dyDescent="0.25">
      <c r="E397" s="159"/>
      <c r="F397" s="160"/>
    </row>
    <row r="398" spans="5:6" x14ac:dyDescent="0.25">
      <c r="E398" s="159"/>
      <c r="F398" s="160"/>
    </row>
    <row r="399" spans="5:6" x14ac:dyDescent="0.25">
      <c r="E399" s="159"/>
      <c r="F399" s="160"/>
    </row>
    <row r="400" spans="5:6" x14ac:dyDescent="0.25">
      <c r="E400" s="159"/>
      <c r="F400" s="160"/>
    </row>
    <row r="401" spans="5:6" x14ac:dyDescent="0.25">
      <c r="E401" s="159"/>
      <c r="F401" s="160"/>
    </row>
    <row r="402" spans="5:6" x14ac:dyDescent="0.25">
      <c r="E402" s="159"/>
      <c r="F402" s="160"/>
    </row>
    <row r="403" spans="5:6" x14ac:dyDescent="0.25">
      <c r="E403" s="159"/>
      <c r="F403" s="160"/>
    </row>
    <row r="404" spans="5:6" x14ac:dyDescent="0.25">
      <c r="E404" s="159"/>
      <c r="F404" s="160"/>
    </row>
    <row r="405" spans="5:6" x14ac:dyDescent="0.25">
      <c r="E405" s="159"/>
      <c r="F405" s="160"/>
    </row>
    <row r="406" spans="5:6" x14ac:dyDescent="0.25">
      <c r="E406" s="159"/>
      <c r="F406" s="160"/>
    </row>
    <row r="407" spans="5:6" x14ac:dyDescent="0.25">
      <c r="E407" s="159"/>
      <c r="F407" s="160"/>
    </row>
    <row r="408" spans="5:6" x14ac:dyDescent="0.25">
      <c r="E408" s="159"/>
      <c r="F408" s="160"/>
    </row>
    <row r="409" spans="5:6" x14ac:dyDescent="0.25">
      <c r="E409" s="159"/>
      <c r="F409" s="160"/>
    </row>
    <row r="410" spans="5:6" x14ac:dyDescent="0.25">
      <c r="E410" s="159"/>
      <c r="F410" s="160"/>
    </row>
    <row r="411" spans="5:6" x14ac:dyDescent="0.25">
      <c r="E411" s="159"/>
      <c r="F411" s="160"/>
    </row>
    <row r="412" spans="5:6" x14ac:dyDescent="0.25">
      <c r="E412" s="159"/>
      <c r="F412" s="160"/>
    </row>
    <row r="413" spans="5:6" x14ac:dyDescent="0.25">
      <c r="E413" s="159"/>
      <c r="F413" s="160"/>
    </row>
    <row r="414" spans="5:6" x14ac:dyDescent="0.25">
      <c r="E414" s="159"/>
      <c r="F414" s="160"/>
    </row>
    <row r="415" spans="5:6" x14ac:dyDescent="0.25">
      <c r="E415" s="159"/>
      <c r="F415" s="160"/>
    </row>
    <row r="416" spans="5:6" x14ac:dyDescent="0.25">
      <c r="E416" s="159"/>
      <c r="F416" s="160"/>
    </row>
    <row r="417" spans="5:6" x14ac:dyDescent="0.25">
      <c r="E417" s="159"/>
      <c r="F417" s="160"/>
    </row>
    <row r="418" spans="5:6" x14ac:dyDescent="0.25">
      <c r="E418" s="159"/>
      <c r="F418" s="160"/>
    </row>
    <row r="419" spans="5:6" x14ac:dyDescent="0.25">
      <c r="E419" s="159"/>
      <c r="F419" s="160"/>
    </row>
    <row r="420" spans="5:6" x14ac:dyDescent="0.25">
      <c r="E420" s="159"/>
      <c r="F420" s="160"/>
    </row>
    <row r="421" spans="5:6" x14ac:dyDescent="0.25">
      <c r="E421" s="159"/>
      <c r="F421" s="160"/>
    </row>
    <row r="422" spans="5:6" x14ac:dyDescent="0.25">
      <c r="E422" s="159"/>
      <c r="F422" s="160"/>
    </row>
    <row r="423" spans="5:6" x14ac:dyDescent="0.25">
      <c r="E423" s="159"/>
      <c r="F423" s="160"/>
    </row>
    <row r="424" spans="5:6" x14ac:dyDescent="0.25">
      <c r="E424" s="159"/>
      <c r="F424" s="160"/>
    </row>
    <row r="425" spans="5:6" x14ac:dyDescent="0.25">
      <c r="E425" s="159"/>
      <c r="F425" s="160"/>
    </row>
    <row r="426" spans="5:6" x14ac:dyDescent="0.25">
      <c r="E426" s="159"/>
      <c r="F426" s="160"/>
    </row>
    <row r="427" spans="5:6" x14ac:dyDescent="0.25">
      <c r="E427" s="159"/>
      <c r="F427" s="160"/>
    </row>
    <row r="428" spans="5:6" x14ac:dyDescent="0.25">
      <c r="E428" s="159"/>
      <c r="F428" s="160"/>
    </row>
    <row r="429" spans="5:6" x14ac:dyDescent="0.25">
      <c r="E429" s="159"/>
      <c r="F429" s="160"/>
    </row>
    <row r="430" spans="5:6" x14ac:dyDescent="0.25">
      <c r="E430" s="159"/>
      <c r="F430" s="160"/>
    </row>
    <row r="431" spans="5:6" x14ac:dyDescent="0.25">
      <c r="E431" s="159"/>
      <c r="F431" s="160"/>
    </row>
    <row r="432" spans="5:6" x14ac:dyDescent="0.25">
      <c r="E432" s="159"/>
      <c r="F432" s="160"/>
    </row>
    <row r="433" spans="5:6" x14ac:dyDescent="0.25">
      <c r="E433" s="159"/>
      <c r="F433" s="160"/>
    </row>
    <row r="434" spans="5:6" x14ac:dyDescent="0.25">
      <c r="E434" s="159"/>
      <c r="F434" s="160"/>
    </row>
    <row r="435" spans="5:6" x14ac:dyDescent="0.25">
      <c r="E435" s="159"/>
      <c r="F435" s="160"/>
    </row>
    <row r="436" spans="5:6" x14ac:dyDescent="0.25">
      <c r="E436" s="159"/>
      <c r="F436" s="160"/>
    </row>
    <row r="437" spans="5:6" x14ac:dyDescent="0.25">
      <c r="E437" s="159"/>
      <c r="F437" s="160"/>
    </row>
    <row r="438" spans="5:6" x14ac:dyDescent="0.25">
      <c r="E438" s="159"/>
      <c r="F438" s="160"/>
    </row>
    <row r="439" spans="5:6" x14ac:dyDescent="0.25">
      <c r="E439" s="159"/>
      <c r="F439" s="160"/>
    </row>
    <row r="440" spans="5:6" x14ac:dyDescent="0.25">
      <c r="E440" s="159"/>
      <c r="F440" s="160"/>
    </row>
    <row r="441" spans="5:6" x14ac:dyDescent="0.25">
      <c r="E441" s="159"/>
      <c r="F441" s="160"/>
    </row>
    <row r="442" spans="5:6" x14ac:dyDescent="0.25">
      <c r="E442" s="159"/>
      <c r="F442" s="160"/>
    </row>
    <row r="443" spans="5:6" x14ac:dyDescent="0.25">
      <c r="E443" s="159"/>
      <c r="F443" s="160"/>
    </row>
    <row r="444" spans="5:6" x14ac:dyDescent="0.25">
      <c r="E444" s="159"/>
      <c r="F444" s="160"/>
    </row>
    <row r="445" spans="5:6" x14ac:dyDescent="0.25">
      <c r="E445" s="159"/>
      <c r="F445" s="160"/>
    </row>
    <row r="446" spans="5:6" x14ac:dyDescent="0.25">
      <c r="E446" s="159"/>
      <c r="F446" s="160"/>
    </row>
    <row r="447" spans="5:6" x14ac:dyDescent="0.25">
      <c r="E447" s="159"/>
      <c r="F447" s="160"/>
    </row>
    <row r="448" spans="5:6" x14ac:dyDescent="0.25">
      <c r="E448" s="159"/>
      <c r="F448" s="160"/>
    </row>
    <row r="449" spans="5:6" x14ac:dyDescent="0.25">
      <c r="E449" s="159"/>
      <c r="F449" s="160"/>
    </row>
    <row r="450" spans="5:6" x14ac:dyDescent="0.25">
      <c r="E450" s="159"/>
      <c r="F450" s="160"/>
    </row>
    <row r="451" spans="5:6" x14ac:dyDescent="0.25">
      <c r="E451" s="159"/>
      <c r="F451" s="160"/>
    </row>
    <row r="452" spans="5:6" x14ac:dyDescent="0.25">
      <c r="E452" s="159"/>
      <c r="F452" s="160"/>
    </row>
    <row r="453" spans="5:6" x14ac:dyDescent="0.25">
      <c r="E453" s="159"/>
      <c r="F453" s="160"/>
    </row>
    <row r="454" spans="5:6" x14ac:dyDescent="0.25">
      <c r="E454" s="159"/>
      <c r="F454" s="160"/>
    </row>
    <row r="455" spans="5:6" x14ac:dyDescent="0.25">
      <c r="E455" s="159"/>
      <c r="F455" s="160"/>
    </row>
    <row r="456" spans="5:6" x14ac:dyDescent="0.25">
      <c r="E456" s="159"/>
      <c r="F456" s="160"/>
    </row>
    <row r="457" spans="5:6" x14ac:dyDescent="0.25">
      <c r="E457" s="159"/>
      <c r="F457" s="160"/>
    </row>
    <row r="458" spans="5:6" x14ac:dyDescent="0.25">
      <c r="E458" s="159"/>
      <c r="F458" s="160"/>
    </row>
    <row r="459" spans="5:6" x14ac:dyDescent="0.25">
      <c r="E459" s="159"/>
      <c r="F459" s="160"/>
    </row>
    <row r="460" spans="5:6" x14ac:dyDescent="0.25">
      <c r="E460" s="159"/>
      <c r="F460" s="160"/>
    </row>
    <row r="461" spans="5:6" x14ac:dyDescent="0.25">
      <c r="E461" s="159"/>
      <c r="F461" s="160"/>
    </row>
    <row r="462" spans="5:6" x14ac:dyDescent="0.25">
      <c r="E462" s="159"/>
      <c r="F462" s="160"/>
    </row>
    <row r="463" spans="5:6" x14ac:dyDescent="0.25">
      <c r="E463" s="159"/>
      <c r="F463" s="160"/>
    </row>
    <row r="464" spans="5:6" x14ac:dyDescent="0.25">
      <c r="E464" s="159"/>
      <c r="F464" s="160"/>
    </row>
    <row r="465" spans="5:6" x14ac:dyDescent="0.25">
      <c r="E465" s="159"/>
      <c r="F465" s="160"/>
    </row>
    <row r="466" spans="5:6" x14ac:dyDescent="0.25">
      <c r="E466" s="159"/>
      <c r="F466" s="160"/>
    </row>
    <row r="467" spans="5:6" x14ac:dyDescent="0.25">
      <c r="E467" s="159"/>
      <c r="F467" s="160"/>
    </row>
    <row r="468" spans="5:6" x14ac:dyDescent="0.25">
      <c r="E468" s="159"/>
      <c r="F468" s="160"/>
    </row>
    <row r="469" spans="5:6" x14ac:dyDescent="0.25">
      <c r="E469" s="159"/>
      <c r="F469" s="160"/>
    </row>
    <row r="470" spans="5:6" x14ac:dyDescent="0.25">
      <c r="E470" s="159"/>
      <c r="F470" s="160"/>
    </row>
    <row r="471" spans="5:6" x14ac:dyDescent="0.25">
      <c r="E471" s="159"/>
      <c r="F471" s="160"/>
    </row>
    <row r="472" spans="5:6" x14ac:dyDescent="0.25">
      <c r="E472" s="159"/>
      <c r="F472" s="160"/>
    </row>
    <row r="473" spans="5:6" x14ac:dyDescent="0.25">
      <c r="E473" s="159"/>
      <c r="F473" s="160"/>
    </row>
    <row r="474" spans="5:6" x14ac:dyDescent="0.25">
      <c r="E474" s="159"/>
      <c r="F474" s="160"/>
    </row>
    <row r="475" spans="5:6" x14ac:dyDescent="0.25">
      <c r="E475" s="159"/>
      <c r="F475" s="160"/>
    </row>
    <row r="476" spans="5:6" x14ac:dyDescent="0.25">
      <c r="E476" s="159"/>
      <c r="F476" s="160"/>
    </row>
    <row r="477" spans="5:6" x14ac:dyDescent="0.25">
      <c r="E477" s="159"/>
      <c r="F477" s="160"/>
    </row>
    <row r="478" spans="5:6" x14ac:dyDescent="0.25">
      <c r="E478" s="159"/>
      <c r="F478" s="160"/>
    </row>
    <row r="479" spans="5:6" x14ac:dyDescent="0.25">
      <c r="E479" s="159"/>
      <c r="F479" s="160"/>
    </row>
    <row r="480" spans="5:6" x14ac:dyDescent="0.25">
      <c r="E480" s="159"/>
      <c r="F480" s="160"/>
    </row>
    <row r="481" spans="5:6" x14ac:dyDescent="0.25">
      <c r="E481" s="159"/>
      <c r="F481" s="160"/>
    </row>
    <row r="482" spans="5:6" x14ac:dyDescent="0.25">
      <c r="E482" s="159"/>
      <c r="F482" s="160"/>
    </row>
    <row r="483" spans="5:6" x14ac:dyDescent="0.25">
      <c r="E483" s="159"/>
      <c r="F483" s="160"/>
    </row>
    <row r="484" spans="5:6" x14ac:dyDescent="0.25">
      <c r="E484" s="159"/>
      <c r="F484" s="160"/>
    </row>
    <row r="485" spans="5:6" x14ac:dyDescent="0.25">
      <c r="E485" s="159"/>
      <c r="F485" s="160"/>
    </row>
    <row r="486" spans="5:6" x14ac:dyDescent="0.25">
      <c r="E486" s="159"/>
      <c r="F486" s="160"/>
    </row>
    <row r="487" spans="5:6" x14ac:dyDescent="0.25">
      <c r="E487" s="159"/>
      <c r="F487" s="160"/>
    </row>
    <row r="488" spans="5:6" x14ac:dyDescent="0.25">
      <c r="E488" s="159"/>
      <c r="F488" s="160"/>
    </row>
    <row r="489" spans="5:6" x14ac:dyDescent="0.25">
      <c r="E489" s="159"/>
      <c r="F489" s="160"/>
    </row>
    <row r="490" spans="5:6" x14ac:dyDescent="0.25">
      <c r="E490" s="159"/>
      <c r="F490" s="160"/>
    </row>
    <row r="491" spans="5:6" x14ac:dyDescent="0.25">
      <c r="E491" s="159"/>
      <c r="F491" s="160"/>
    </row>
    <row r="492" spans="5:6" x14ac:dyDescent="0.25">
      <c r="E492" s="159"/>
      <c r="F492" s="160"/>
    </row>
    <row r="493" spans="5:6" x14ac:dyDescent="0.25">
      <c r="E493" s="159"/>
      <c r="F493" s="160"/>
    </row>
    <row r="494" spans="5:6" x14ac:dyDescent="0.25">
      <c r="E494" s="159"/>
      <c r="F494" s="160"/>
    </row>
    <row r="495" spans="5:6" x14ac:dyDescent="0.25">
      <c r="E495" s="159"/>
      <c r="F495" s="160"/>
    </row>
    <row r="496" spans="5:6" x14ac:dyDescent="0.25">
      <c r="E496" s="159"/>
      <c r="F496" s="160"/>
    </row>
    <row r="497" spans="5:6" x14ac:dyDescent="0.25">
      <c r="E497" s="159"/>
      <c r="F497" s="160"/>
    </row>
    <row r="498" spans="5:6" x14ac:dyDescent="0.25">
      <c r="E498" s="159"/>
      <c r="F498" s="160"/>
    </row>
    <row r="499" spans="5:6" x14ac:dyDescent="0.25">
      <c r="E499" s="159"/>
      <c r="F499" s="160"/>
    </row>
    <row r="500" spans="5:6" x14ac:dyDescent="0.25">
      <c r="E500" s="159"/>
      <c r="F500" s="160"/>
    </row>
    <row r="501" spans="5:6" x14ac:dyDescent="0.25">
      <c r="E501" s="159"/>
      <c r="F501" s="160"/>
    </row>
    <row r="502" spans="5:6" x14ac:dyDescent="0.25">
      <c r="E502" s="159"/>
      <c r="F502" s="160"/>
    </row>
    <row r="503" spans="5:6" x14ac:dyDescent="0.25">
      <c r="E503" s="159"/>
      <c r="F503" s="160"/>
    </row>
    <row r="504" spans="5:6" x14ac:dyDescent="0.25">
      <c r="E504" s="159"/>
      <c r="F504" s="160"/>
    </row>
    <row r="505" spans="5:6" x14ac:dyDescent="0.25">
      <c r="E505" s="159"/>
      <c r="F505" s="160"/>
    </row>
    <row r="506" spans="5:6" x14ac:dyDescent="0.25">
      <c r="E506" s="159"/>
      <c r="F506" s="160"/>
    </row>
    <row r="507" spans="5:6" x14ac:dyDescent="0.25">
      <c r="E507" s="159"/>
      <c r="F507" s="160"/>
    </row>
    <row r="508" spans="5:6" x14ac:dyDescent="0.25">
      <c r="E508" s="159"/>
      <c r="F508" s="160"/>
    </row>
    <row r="509" spans="5:6" x14ac:dyDescent="0.25">
      <c r="E509" s="159"/>
      <c r="F509" s="160"/>
    </row>
    <row r="510" spans="5:6" x14ac:dyDescent="0.25">
      <c r="E510" s="159"/>
      <c r="F510" s="160"/>
    </row>
    <row r="511" spans="5:6" x14ac:dyDescent="0.25">
      <c r="E511" s="159"/>
      <c r="F511" s="160"/>
    </row>
    <row r="512" spans="5:6" x14ac:dyDescent="0.25">
      <c r="E512" s="159"/>
      <c r="F512" s="160"/>
    </row>
    <row r="513" spans="5:6" x14ac:dyDescent="0.25">
      <c r="E513" s="159"/>
      <c r="F513" s="160"/>
    </row>
    <row r="514" spans="5:6" x14ac:dyDescent="0.25">
      <c r="E514" s="159"/>
      <c r="F514" s="160"/>
    </row>
    <row r="515" spans="5:6" x14ac:dyDescent="0.25">
      <c r="E515" s="159"/>
      <c r="F515" s="160"/>
    </row>
    <row r="516" spans="5:6" x14ac:dyDescent="0.25">
      <c r="E516" s="159"/>
      <c r="F516" s="160"/>
    </row>
    <row r="517" spans="5:6" x14ac:dyDescent="0.25">
      <c r="E517" s="159"/>
      <c r="F517" s="160"/>
    </row>
    <row r="518" spans="5:6" x14ac:dyDescent="0.25">
      <c r="E518" s="159"/>
      <c r="F518" s="160"/>
    </row>
    <row r="519" spans="5:6" x14ac:dyDescent="0.25">
      <c r="E519" s="159"/>
      <c r="F519" s="160"/>
    </row>
    <row r="520" spans="5:6" x14ac:dyDescent="0.25">
      <c r="E520" s="159"/>
      <c r="F520" s="160"/>
    </row>
    <row r="521" spans="5:6" x14ac:dyDescent="0.25">
      <c r="E521" s="159"/>
      <c r="F521" s="160"/>
    </row>
    <row r="522" spans="5:6" x14ac:dyDescent="0.25">
      <c r="E522" s="159"/>
      <c r="F522" s="160"/>
    </row>
    <row r="523" spans="5:6" x14ac:dyDescent="0.25">
      <c r="E523" s="159"/>
      <c r="F523" s="160"/>
    </row>
    <row r="524" spans="5:6" x14ac:dyDescent="0.25">
      <c r="E524" s="159"/>
      <c r="F524" s="160"/>
    </row>
    <row r="525" spans="5:6" x14ac:dyDescent="0.25">
      <c r="E525" s="159"/>
      <c r="F525" s="160"/>
    </row>
    <row r="526" spans="5:6" x14ac:dyDescent="0.25">
      <c r="E526" s="159"/>
      <c r="F526" s="160"/>
    </row>
    <row r="527" spans="5:6" x14ac:dyDescent="0.25">
      <c r="E527" s="159"/>
      <c r="F527" s="160"/>
    </row>
    <row r="528" spans="5:6" x14ac:dyDescent="0.25">
      <c r="E528" s="159"/>
      <c r="F528" s="160"/>
    </row>
    <row r="529" spans="5:6" x14ac:dyDescent="0.25">
      <c r="E529" s="159"/>
      <c r="F529" s="160"/>
    </row>
    <row r="530" spans="5:6" x14ac:dyDescent="0.25">
      <c r="E530" s="159"/>
      <c r="F530" s="160"/>
    </row>
    <row r="531" spans="5:6" x14ac:dyDescent="0.25">
      <c r="E531" s="159"/>
      <c r="F531" s="160"/>
    </row>
    <row r="532" spans="5:6" x14ac:dyDescent="0.25">
      <c r="E532" s="159"/>
      <c r="F532" s="160"/>
    </row>
    <row r="533" spans="5:6" x14ac:dyDescent="0.25">
      <c r="E533" s="159"/>
      <c r="F533" s="160"/>
    </row>
    <row r="534" spans="5:6" x14ac:dyDescent="0.25">
      <c r="E534" s="159"/>
      <c r="F534" s="160"/>
    </row>
    <row r="535" spans="5:6" x14ac:dyDescent="0.25">
      <c r="E535" s="159"/>
      <c r="F535" s="160"/>
    </row>
    <row r="536" spans="5:6" x14ac:dyDescent="0.25">
      <c r="E536" s="159"/>
      <c r="F536" s="160"/>
    </row>
    <row r="537" spans="5:6" x14ac:dyDescent="0.25">
      <c r="E537" s="159"/>
      <c r="F537" s="160"/>
    </row>
    <row r="538" spans="5:6" x14ac:dyDescent="0.25">
      <c r="E538" s="159"/>
      <c r="F538" s="160"/>
    </row>
    <row r="539" spans="5:6" x14ac:dyDescent="0.25">
      <c r="E539" s="159"/>
      <c r="F539" s="160"/>
    </row>
    <row r="540" spans="5:6" x14ac:dyDescent="0.25">
      <c r="E540" s="159"/>
      <c r="F540" s="160"/>
    </row>
    <row r="541" spans="5:6" x14ac:dyDescent="0.25">
      <c r="E541" s="159"/>
      <c r="F541" s="160"/>
    </row>
    <row r="542" spans="5:6" x14ac:dyDescent="0.25">
      <c r="E542" s="159"/>
      <c r="F542" s="160"/>
    </row>
    <row r="543" spans="5:6" x14ac:dyDescent="0.25">
      <c r="E543" s="159"/>
      <c r="F543" s="160"/>
    </row>
    <row r="544" spans="5:6" x14ac:dyDescent="0.25">
      <c r="E544" s="159"/>
      <c r="F544" s="160"/>
    </row>
    <row r="545" spans="5:6" x14ac:dyDescent="0.25">
      <c r="E545" s="159"/>
      <c r="F545" s="160"/>
    </row>
    <row r="546" spans="5:6" x14ac:dyDescent="0.25">
      <c r="E546" s="159"/>
      <c r="F546" s="160"/>
    </row>
    <row r="547" spans="5:6" x14ac:dyDescent="0.25">
      <c r="E547" s="159"/>
      <c r="F547" s="160"/>
    </row>
    <row r="548" spans="5:6" x14ac:dyDescent="0.25">
      <c r="E548" s="159"/>
      <c r="F548" s="160"/>
    </row>
    <row r="549" spans="5:6" x14ac:dyDescent="0.25">
      <c r="E549" s="159"/>
      <c r="F549" s="160"/>
    </row>
    <row r="550" spans="5:6" x14ac:dyDescent="0.25">
      <c r="E550" s="159"/>
      <c r="F550" s="160"/>
    </row>
    <row r="551" spans="5:6" x14ac:dyDescent="0.25">
      <c r="E551" s="159"/>
      <c r="F551" s="160"/>
    </row>
    <row r="552" spans="5:6" x14ac:dyDescent="0.25">
      <c r="E552" s="159"/>
      <c r="F552" s="160"/>
    </row>
    <row r="553" spans="5:6" x14ac:dyDescent="0.25">
      <c r="E553" s="159"/>
      <c r="F553" s="160"/>
    </row>
    <row r="554" spans="5:6" x14ac:dyDescent="0.25">
      <c r="E554" s="159"/>
      <c r="F554" s="160"/>
    </row>
    <row r="555" spans="5:6" x14ac:dyDescent="0.25">
      <c r="E555" s="159"/>
      <c r="F555" s="160"/>
    </row>
    <row r="556" spans="5:6" x14ac:dyDescent="0.25">
      <c r="E556" s="159"/>
      <c r="F556" s="160"/>
    </row>
    <row r="557" spans="5:6" x14ac:dyDescent="0.25">
      <c r="E557" s="159"/>
      <c r="F557" s="160"/>
    </row>
    <row r="558" spans="5:6" x14ac:dyDescent="0.25">
      <c r="E558" s="159"/>
      <c r="F558" s="160"/>
    </row>
    <row r="559" spans="5:6" x14ac:dyDescent="0.25">
      <c r="E559" s="159"/>
      <c r="F559" s="160"/>
    </row>
    <row r="560" spans="5:6" x14ac:dyDescent="0.25">
      <c r="E560" s="159"/>
      <c r="F560" s="160"/>
    </row>
    <row r="561" spans="5:6" x14ac:dyDescent="0.25">
      <c r="E561" s="159"/>
      <c r="F561" s="160"/>
    </row>
    <row r="562" spans="5:6" x14ac:dyDescent="0.25">
      <c r="E562" s="159"/>
      <c r="F562" s="160"/>
    </row>
    <row r="563" spans="5:6" x14ac:dyDescent="0.25">
      <c r="E563" s="159"/>
      <c r="F563" s="160"/>
    </row>
    <row r="564" spans="5:6" x14ac:dyDescent="0.25">
      <c r="E564" s="159"/>
      <c r="F564" s="160"/>
    </row>
    <row r="565" spans="5:6" x14ac:dyDescent="0.25">
      <c r="E565" s="159"/>
      <c r="F565" s="160"/>
    </row>
    <row r="566" spans="5:6" x14ac:dyDescent="0.25">
      <c r="E566" s="159"/>
      <c r="F566" s="160"/>
    </row>
    <row r="567" spans="5:6" x14ac:dyDescent="0.25">
      <c r="E567" s="159"/>
      <c r="F567" s="160"/>
    </row>
    <row r="568" spans="5:6" x14ac:dyDescent="0.25">
      <c r="E568" s="159"/>
      <c r="F568" s="160"/>
    </row>
    <row r="569" spans="5:6" x14ac:dyDescent="0.25">
      <c r="E569" s="159"/>
      <c r="F569" s="160"/>
    </row>
    <row r="570" spans="5:6" x14ac:dyDescent="0.25">
      <c r="E570" s="159"/>
      <c r="F570" s="160"/>
    </row>
    <row r="571" spans="5:6" x14ac:dyDescent="0.25">
      <c r="E571" s="159"/>
      <c r="F571" s="160"/>
    </row>
    <row r="572" spans="5:6" x14ac:dyDescent="0.25">
      <c r="E572" s="159"/>
      <c r="F572" s="160"/>
    </row>
    <row r="573" spans="5:6" x14ac:dyDescent="0.25">
      <c r="E573" s="159"/>
      <c r="F573" s="160"/>
    </row>
    <row r="574" spans="5:6" x14ac:dyDescent="0.25">
      <c r="E574" s="159"/>
      <c r="F574" s="160"/>
    </row>
    <row r="575" spans="5:6" x14ac:dyDescent="0.25">
      <c r="E575" s="159"/>
      <c r="F575" s="160"/>
    </row>
    <row r="576" spans="5:6" x14ac:dyDescent="0.25">
      <c r="E576" s="159"/>
      <c r="F576" s="160"/>
    </row>
    <row r="577" spans="5:6" x14ac:dyDescent="0.25">
      <c r="E577" s="159"/>
      <c r="F577" s="160"/>
    </row>
    <row r="578" spans="5:6" x14ac:dyDescent="0.25">
      <c r="E578" s="159"/>
      <c r="F578" s="160"/>
    </row>
    <row r="579" spans="5:6" x14ac:dyDescent="0.25">
      <c r="E579" s="159"/>
      <c r="F579" s="160"/>
    </row>
    <row r="580" spans="5:6" x14ac:dyDescent="0.25">
      <c r="E580" s="159"/>
      <c r="F580" s="160"/>
    </row>
    <row r="581" spans="5:6" x14ac:dyDescent="0.25">
      <c r="E581" s="159"/>
      <c r="F581" s="160"/>
    </row>
    <row r="582" spans="5:6" x14ac:dyDescent="0.25">
      <c r="E582" s="159"/>
      <c r="F582" s="160"/>
    </row>
    <row r="583" spans="5:6" x14ac:dyDescent="0.25">
      <c r="E583" s="159"/>
      <c r="F583" s="160"/>
    </row>
    <row r="584" spans="5:6" x14ac:dyDescent="0.25">
      <c r="E584" s="159"/>
      <c r="F584" s="160"/>
    </row>
    <row r="585" spans="5:6" x14ac:dyDescent="0.25">
      <c r="E585" s="159"/>
      <c r="F585" s="160"/>
    </row>
    <row r="586" spans="5:6" x14ac:dyDescent="0.25">
      <c r="E586" s="159"/>
      <c r="F586" s="160"/>
    </row>
    <row r="587" spans="5:6" x14ac:dyDescent="0.25">
      <c r="E587" s="159"/>
      <c r="F587" s="160"/>
    </row>
    <row r="588" spans="5:6" x14ac:dyDescent="0.25">
      <c r="E588" s="159"/>
      <c r="F588" s="160"/>
    </row>
    <row r="589" spans="5:6" x14ac:dyDescent="0.25">
      <c r="E589" s="159"/>
      <c r="F589" s="160"/>
    </row>
    <row r="590" spans="5:6" x14ac:dyDescent="0.25">
      <c r="E590" s="159"/>
      <c r="F590" s="160"/>
    </row>
    <row r="591" spans="5:6" x14ac:dyDescent="0.25">
      <c r="E591" s="159"/>
      <c r="F591" s="160"/>
    </row>
    <row r="592" spans="5:6" x14ac:dyDescent="0.25">
      <c r="E592" s="159"/>
      <c r="F592" s="160"/>
    </row>
    <row r="593" spans="5:6" x14ac:dyDescent="0.25">
      <c r="E593" s="159"/>
      <c r="F593" s="160"/>
    </row>
    <row r="594" spans="5:6" x14ac:dyDescent="0.25">
      <c r="E594" s="159"/>
      <c r="F594" s="160"/>
    </row>
    <row r="595" spans="5:6" x14ac:dyDescent="0.25">
      <c r="E595" s="159"/>
      <c r="F595" s="160"/>
    </row>
    <row r="596" spans="5:6" x14ac:dyDescent="0.25">
      <c r="E596" s="159"/>
      <c r="F596" s="160"/>
    </row>
    <row r="597" spans="5:6" x14ac:dyDescent="0.25">
      <c r="E597" s="159"/>
      <c r="F597" s="160"/>
    </row>
    <row r="598" spans="5:6" x14ac:dyDescent="0.25">
      <c r="E598" s="159"/>
      <c r="F598" s="160"/>
    </row>
    <row r="599" spans="5:6" x14ac:dyDescent="0.25">
      <c r="E599" s="159"/>
      <c r="F599" s="160"/>
    </row>
    <row r="600" spans="5:6" x14ac:dyDescent="0.25">
      <c r="E600" s="159"/>
      <c r="F600" s="160"/>
    </row>
    <row r="601" spans="5:6" x14ac:dyDescent="0.25">
      <c r="E601" s="159"/>
      <c r="F601" s="160"/>
    </row>
    <row r="602" spans="5:6" x14ac:dyDescent="0.25">
      <c r="E602" s="159"/>
      <c r="F602" s="160"/>
    </row>
    <row r="603" spans="5:6" x14ac:dyDescent="0.25">
      <c r="E603" s="159"/>
      <c r="F603" s="160"/>
    </row>
    <row r="604" spans="5:6" x14ac:dyDescent="0.25">
      <c r="E604" s="159"/>
      <c r="F604" s="160"/>
    </row>
    <row r="605" spans="5:6" x14ac:dyDescent="0.25">
      <c r="E605" s="159"/>
      <c r="F605" s="160"/>
    </row>
    <row r="606" spans="5:6" x14ac:dyDescent="0.25">
      <c r="E606" s="159"/>
      <c r="F606" s="160"/>
    </row>
    <row r="607" spans="5:6" x14ac:dyDescent="0.25">
      <c r="E607" s="159"/>
      <c r="F607" s="160"/>
    </row>
    <row r="608" spans="5:6" x14ac:dyDescent="0.25">
      <c r="E608" s="159"/>
      <c r="F608" s="160"/>
    </row>
    <row r="609" spans="5:6" x14ac:dyDescent="0.25">
      <c r="E609" s="159"/>
      <c r="F609" s="160"/>
    </row>
    <row r="610" spans="5:6" x14ac:dyDescent="0.25">
      <c r="E610" s="159"/>
      <c r="F610" s="160"/>
    </row>
    <row r="611" spans="5:6" x14ac:dyDescent="0.25">
      <c r="E611" s="159"/>
      <c r="F611" s="160"/>
    </row>
    <row r="612" spans="5:6" x14ac:dyDescent="0.25">
      <c r="E612" s="159"/>
      <c r="F612" s="160"/>
    </row>
    <row r="613" spans="5:6" x14ac:dyDescent="0.25">
      <c r="E613" s="159"/>
      <c r="F613" s="160"/>
    </row>
    <row r="614" spans="5:6" x14ac:dyDescent="0.25">
      <c r="E614" s="159"/>
      <c r="F614" s="160"/>
    </row>
    <row r="615" spans="5:6" x14ac:dyDescent="0.25">
      <c r="E615" s="159"/>
      <c r="F615" s="160"/>
    </row>
    <row r="616" spans="5:6" x14ac:dyDescent="0.25">
      <c r="E616" s="159"/>
      <c r="F616" s="160"/>
    </row>
    <row r="617" spans="5:6" x14ac:dyDescent="0.25">
      <c r="E617" s="159"/>
      <c r="F617" s="160"/>
    </row>
    <row r="618" spans="5:6" x14ac:dyDescent="0.25">
      <c r="E618" s="159"/>
      <c r="F618" s="160"/>
    </row>
    <row r="619" spans="5:6" x14ac:dyDescent="0.25">
      <c r="E619" s="159"/>
      <c r="F619" s="160"/>
    </row>
    <row r="620" spans="5:6" x14ac:dyDescent="0.25">
      <c r="E620" s="159"/>
      <c r="F620" s="160"/>
    </row>
    <row r="621" spans="5:6" x14ac:dyDescent="0.25">
      <c r="E621" s="159"/>
      <c r="F621" s="160"/>
    </row>
    <row r="622" spans="5:6" x14ac:dyDescent="0.25">
      <c r="E622" s="159"/>
      <c r="F622" s="160"/>
    </row>
    <row r="623" spans="5:6" x14ac:dyDescent="0.25">
      <c r="E623" s="159"/>
      <c r="F623" s="160"/>
    </row>
    <row r="624" spans="5:6" x14ac:dyDescent="0.25">
      <c r="E624" s="159"/>
      <c r="F624" s="160"/>
    </row>
    <row r="625" spans="5:6" x14ac:dyDescent="0.25">
      <c r="E625" s="159"/>
      <c r="F625" s="160"/>
    </row>
    <row r="626" spans="5:6" x14ac:dyDescent="0.25">
      <c r="E626" s="159"/>
      <c r="F626" s="160"/>
    </row>
    <row r="627" spans="5:6" x14ac:dyDescent="0.25">
      <c r="E627" s="159"/>
      <c r="F627" s="160"/>
    </row>
    <row r="628" spans="5:6" x14ac:dyDescent="0.25">
      <c r="E628" s="159"/>
      <c r="F628" s="160"/>
    </row>
    <row r="629" spans="5:6" x14ac:dyDescent="0.25">
      <c r="E629" s="159"/>
      <c r="F629" s="160"/>
    </row>
    <row r="630" spans="5:6" x14ac:dyDescent="0.25">
      <c r="E630" s="159"/>
      <c r="F630" s="160"/>
    </row>
    <row r="631" spans="5:6" x14ac:dyDescent="0.25">
      <c r="E631" s="159"/>
      <c r="F631" s="160"/>
    </row>
    <row r="632" spans="5:6" x14ac:dyDescent="0.25">
      <c r="E632" s="159"/>
      <c r="F632" s="160"/>
    </row>
    <row r="633" spans="5:6" x14ac:dyDescent="0.25">
      <c r="E633" s="159"/>
      <c r="F633" s="160"/>
    </row>
    <row r="634" spans="5:6" x14ac:dyDescent="0.25">
      <c r="E634" s="159"/>
      <c r="F634" s="160"/>
    </row>
    <row r="635" spans="5:6" x14ac:dyDescent="0.25">
      <c r="E635" s="159"/>
      <c r="F635" s="160"/>
    </row>
    <row r="636" spans="5:6" x14ac:dyDescent="0.25">
      <c r="E636" s="159"/>
      <c r="F636" s="160"/>
    </row>
    <row r="637" spans="5:6" x14ac:dyDescent="0.25">
      <c r="E637" s="159"/>
      <c r="F637" s="160"/>
    </row>
    <row r="638" spans="5:6" x14ac:dyDescent="0.25">
      <c r="E638" s="159"/>
      <c r="F638" s="160"/>
    </row>
    <row r="639" spans="5:6" x14ac:dyDescent="0.25">
      <c r="E639" s="159"/>
      <c r="F639" s="160"/>
    </row>
    <row r="640" spans="5:6" x14ac:dyDescent="0.25">
      <c r="E640" s="159"/>
      <c r="F640" s="160"/>
    </row>
    <row r="641" spans="5:6" x14ac:dyDescent="0.25">
      <c r="E641" s="159"/>
      <c r="F641" s="160"/>
    </row>
    <row r="642" spans="5:6" x14ac:dyDescent="0.25">
      <c r="E642" s="159"/>
      <c r="F642" s="160"/>
    </row>
    <row r="643" spans="5:6" x14ac:dyDescent="0.25">
      <c r="E643" s="159"/>
      <c r="F643" s="160"/>
    </row>
    <row r="644" spans="5:6" x14ac:dyDescent="0.25">
      <c r="E644" s="159"/>
      <c r="F644" s="160"/>
    </row>
    <row r="645" spans="5:6" x14ac:dyDescent="0.25">
      <c r="E645" s="159"/>
      <c r="F645" s="160"/>
    </row>
    <row r="646" spans="5:6" x14ac:dyDescent="0.25">
      <c r="E646" s="159"/>
      <c r="F646" s="160"/>
    </row>
    <row r="647" spans="5:6" x14ac:dyDescent="0.25">
      <c r="E647" s="159"/>
      <c r="F647" s="160"/>
    </row>
    <row r="648" spans="5:6" x14ac:dyDescent="0.25">
      <c r="E648" s="159"/>
      <c r="F648" s="160"/>
    </row>
    <row r="649" spans="5:6" x14ac:dyDescent="0.25">
      <c r="E649" s="159"/>
      <c r="F649" s="160"/>
    </row>
    <row r="650" spans="5:6" x14ac:dyDescent="0.25">
      <c r="E650" s="159"/>
      <c r="F650" s="160"/>
    </row>
    <row r="651" spans="5:6" x14ac:dyDescent="0.25">
      <c r="E651" s="159"/>
      <c r="F651" s="160"/>
    </row>
    <row r="652" spans="5:6" x14ac:dyDescent="0.25">
      <c r="E652" s="159"/>
      <c r="F652" s="160"/>
    </row>
    <row r="653" spans="5:6" x14ac:dyDescent="0.25">
      <c r="E653" s="159"/>
      <c r="F653" s="160"/>
    </row>
    <row r="654" spans="5:6" x14ac:dyDescent="0.25">
      <c r="E654" s="159"/>
      <c r="F654" s="160"/>
    </row>
    <row r="655" spans="5:6" x14ac:dyDescent="0.25">
      <c r="E655" s="159"/>
      <c r="F655" s="160"/>
    </row>
    <row r="656" spans="5:6" x14ac:dyDescent="0.25">
      <c r="E656" s="159"/>
      <c r="F656" s="160"/>
    </row>
    <row r="657" spans="5:6" x14ac:dyDescent="0.25">
      <c r="E657" s="159"/>
      <c r="F657" s="160"/>
    </row>
    <row r="658" spans="5:6" x14ac:dyDescent="0.25">
      <c r="E658" s="159"/>
      <c r="F658" s="160"/>
    </row>
    <row r="659" spans="5:6" x14ac:dyDescent="0.25">
      <c r="E659" s="159"/>
      <c r="F659" s="160"/>
    </row>
    <row r="660" spans="5:6" x14ac:dyDescent="0.25">
      <c r="E660" s="159"/>
      <c r="F660" s="160"/>
    </row>
    <row r="661" spans="5:6" x14ac:dyDescent="0.25">
      <c r="E661" s="159"/>
      <c r="F661" s="160"/>
    </row>
    <row r="662" spans="5:6" x14ac:dyDescent="0.25">
      <c r="E662" s="159"/>
      <c r="F662" s="160"/>
    </row>
    <row r="663" spans="5:6" x14ac:dyDescent="0.25">
      <c r="E663" s="159"/>
      <c r="F663" s="160"/>
    </row>
    <row r="664" spans="5:6" x14ac:dyDescent="0.25">
      <c r="E664" s="159"/>
      <c r="F664" s="160"/>
    </row>
    <row r="665" spans="5:6" x14ac:dyDescent="0.25">
      <c r="E665" s="159"/>
      <c r="F665" s="160"/>
    </row>
    <row r="666" spans="5:6" x14ac:dyDescent="0.25">
      <c r="E666" s="159"/>
      <c r="F666" s="160"/>
    </row>
    <row r="667" spans="5:6" x14ac:dyDescent="0.25">
      <c r="E667" s="159"/>
      <c r="F667" s="160"/>
    </row>
    <row r="668" spans="5:6" x14ac:dyDescent="0.25">
      <c r="E668" s="159"/>
      <c r="F668" s="160"/>
    </row>
    <row r="669" spans="5:6" x14ac:dyDescent="0.25">
      <c r="E669" s="159"/>
      <c r="F669" s="160"/>
    </row>
    <row r="670" spans="5:6" x14ac:dyDescent="0.25">
      <c r="E670" s="159"/>
      <c r="F670" s="160"/>
    </row>
    <row r="671" spans="5:6" x14ac:dyDescent="0.25">
      <c r="E671" s="159"/>
      <c r="F671" s="160"/>
    </row>
    <row r="672" spans="5:6" x14ac:dyDescent="0.25">
      <c r="E672" s="159"/>
      <c r="F672" s="160"/>
    </row>
    <row r="673" spans="5:6" x14ac:dyDescent="0.25">
      <c r="E673" s="159"/>
      <c r="F673" s="160"/>
    </row>
    <row r="674" spans="5:6" x14ac:dyDescent="0.25">
      <c r="E674" s="159"/>
      <c r="F674" s="160"/>
    </row>
    <row r="675" spans="5:6" x14ac:dyDescent="0.25">
      <c r="E675" s="159"/>
      <c r="F675" s="160"/>
    </row>
    <row r="676" spans="5:6" x14ac:dyDescent="0.25">
      <c r="E676" s="159"/>
      <c r="F676" s="160"/>
    </row>
    <row r="677" spans="5:6" x14ac:dyDescent="0.25">
      <c r="E677" s="159"/>
      <c r="F677" s="160"/>
    </row>
    <row r="678" spans="5:6" x14ac:dyDescent="0.25">
      <c r="E678" s="159"/>
      <c r="F678" s="160"/>
    </row>
    <row r="679" spans="5:6" x14ac:dyDescent="0.25">
      <c r="E679" s="159"/>
      <c r="F679" s="160"/>
    </row>
    <row r="680" spans="5:6" x14ac:dyDescent="0.25">
      <c r="E680" s="159"/>
      <c r="F680" s="160"/>
    </row>
    <row r="681" spans="5:6" x14ac:dyDescent="0.25">
      <c r="E681" s="159"/>
      <c r="F681" s="160"/>
    </row>
    <row r="682" spans="5:6" x14ac:dyDescent="0.25">
      <c r="E682" s="159"/>
      <c r="F682" s="160"/>
    </row>
    <row r="683" spans="5:6" x14ac:dyDescent="0.25">
      <c r="E683" s="159"/>
      <c r="F683" s="160"/>
    </row>
    <row r="684" spans="5:6" x14ac:dyDescent="0.25">
      <c r="E684" s="159"/>
      <c r="F684" s="160"/>
    </row>
    <row r="685" spans="5:6" x14ac:dyDescent="0.25">
      <c r="E685" s="159"/>
      <c r="F685" s="160"/>
    </row>
    <row r="686" spans="5:6" x14ac:dyDescent="0.25">
      <c r="E686" s="159"/>
      <c r="F686" s="160"/>
    </row>
    <row r="687" spans="5:6" x14ac:dyDescent="0.25">
      <c r="E687" s="159"/>
      <c r="F687" s="160"/>
    </row>
    <row r="688" spans="5:6" x14ac:dyDescent="0.25">
      <c r="E688" s="159"/>
      <c r="F688" s="160"/>
    </row>
    <row r="689" spans="5:6" x14ac:dyDescent="0.25">
      <c r="E689" s="159"/>
      <c r="F689" s="160"/>
    </row>
    <row r="690" spans="5:6" x14ac:dyDescent="0.25">
      <c r="E690" s="159"/>
      <c r="F690" s="160"/>
    </row>
    <row r="691" spans="5:6" x14ac:dyDescent="0.25">
      <c r="E691" s="159"/>
      <c r="F691" s="160"/>
    </row>
    <row r="692" spans="5:6" x14ac:dyDescent="0.25">
      <c r="E692" s="159"/>
      <c r="F692" s="160"/>
    </row>
    <row r="693" spans="5:6" x14ac:dyDescent="0.25">
      <c r="E693" s="159"/>
      <c r="F693" s="160"/>
    </row>
    <row r="694" spans="5:6" x14ac:dyDescent="0.25">
      <c r="E694" s="159"/>
      <c r="F694" s="160"/>
    </row>
    <row r="695" spans="5:6" x14ac:dyDescent="0.25">
      <c r="E695" s="159"/>
      <c r="F695" s="160"/>
    </row>
    <row r="696" spans="5:6" x14ac:dyDescent="0.25">
      <c r="E696" s="159"/>
      <c r="F696" s="160"/>
    </row>
    <row r="697" spans="5:6" x14ac:dyDescent="0.25">
      <c r="E697" s="159"/>
      <c r="F697" s="160"/>
    </row>
    <row r="698" spans="5:6" x14ac:dyDescent="0.25">
      <c r="E698" s="159"/>
      <c r="F698" s="160"/>
    </row>
    <row r="699" spans="5:6" x14ac:dyDescent="0.25">
      <c r="E699" s="159"/>
      <c r="F699" s="160"/>
    </row>
    <row r="700" spans="5:6" x14ac:dyDescent="0.25">
      <c r="E700" s="159"/>
      <c r="F700" s="160"/>
    </row>
    <row r="701" spans="5:6" x14ac:dyDescent="0.25">
      <c r="E701" s="159"/>
      <c r="F701" s="160"/>
    </row>
    <row r="702" spans="5:6" x14ac:dyDescent="0.25">
      <c r="E702" s="159"/>
      <c r="F702" s="160"/>
    </row>
    <row r="703" spans="5:6" x14ac:dyDescent="0.25">
      <c r="E703" s="159"/>
      <c r="F703" s="160"/>
    </row>
    <row r="704" spans="5:6" x14ac:dyDescent="0.25">
      <c r="E704" s="159"/>
      <c r="F704" s="160"/>
    </row>
    <row r="705" spans="5:6" x14ac:dyDescent="0.25">
      <c r="E705" s="159"/>
      <c r="F705" s="160"/>
    </row>
    <row r="706" spans="5:6" x14ac:dyDescent="0.25">
      <c r="E706" s="159"/>
      <c r="F706" s="160"/>
    </row>
    <row r="707" spans="5:6" x14ac:dyDescent="0.25">
      <c r="E707" s="159"/>
      <c r="F707" s="160"/>
    </row>
    <row r="708" spans="5:6" x14ac:dyDescent="0.25">
      <c r="E708" s="159"/>
      <c r="F708" s="160"/>
    </row>
    <row r="709" spans="5:6" x14ac:dyDescent="0.25">
      <c r="E709" s="159"/>
      <c r="F709" s="160"/>
    </row>
    <row r="710" spans="5:6" x14ac:dyDescent="0.25">
      <c r="E710" s="159"/>
      <c r="F710" s="160"/>
    </row>
    <row r="711" spans="5:6" x14ac:dyDescent="0.25">
      <c r="E711" s="159"/>
      <c r="F711" s="160"/>
    </row>
    <row r="712" spans="5:6" x14ac:dyDescent="0.25">
      <c r="E712" s="159"/>
      <c r="F712" s="160"/>
    </row>
    <row r="713" spans="5:6" x14ac:dyDescent="0.25">
      <c r="E713" s="159"/>
      <c r="F713" s="160"/>
    </row>
    <row r="714" spans="5:6" x14ac:dyDescent="0.25">
      <c r="E714" s="159"/>
      <c r="F714" s="160"/>
    </row>
    <row r="715" spans="5:6" x14ac:dyDescent="0.25">
      <c r="E715" s="159"/>
      <c r="F715" s="160"/>
    </row>
    <row r="716" spans="5:6" x14ac:dyDescent="0.25">
      <c r="E716" s="159"/>
      <c r="F716" s="160"/>
    </row>
    <row r="717" spans="5:6" x14ac:dyDescent="0.25">
      <c r="E717" s="159"/>
      <c r="F717" s="160"/>
    </row>
    <row r="718" spans="5:6" x14ac:dyDescent="0.25">
      <c r="E718" s="159"/>
      <c r="F718" s="160"/>
    </row>
    <row r="719" spans="5:6" x14ac:dyDescent="0.25">
      <c r="E719" s="159"/>
      <c r="F719" s="160"/>
    </row>
    <row r="720" spans="5:6" x14ac:dyDescent="0.25">
      <c r="E720" s="159"/>
      <c r="F720" s="160"/>
    </row>
    <row r="721" spans="5:6" x14ac:dyDescent="0.25">
      <c r="E721" s="159"/>
      <c r="F721" s="160"/>
    </row>
    <row r="722" spans="5:6" x14ac:dyDescent="0.25">
      <c r="E722" s="159"/>
      <c r="F722" s="160"/>
    </row>
    <row r="723" spans="5:6" x14ac:dyDescent="0.25">
      <c r="E723" s="159"/>
      <c r="F723" s="160"/>
    </row>
    <row r="724" spans="5:6" x14ac:dyDescent="0.25">
      <c r="E724" s="159"/>
      <c r="F724" s="160"/>
    </row>
    <row r="725" spans="5:6" x14ac:dyDescent="0.25">
      <c r="E725" s="159"/>
      <c r="F725" s="160"/>
    </row>
    <row r="726" spans="5:6" x14ac:dyDescent="0.25">
      <c r="E726" s="159"/>
      <c r="F726" s="160"/>
    </row>
    <row r="727" spans="5:6" x14ac:dyDescent="0.25">
      <c r="E727" s="159"/>
      <c r="F727" s="160"/>
    </row>
    <row r="728" spans="5:6" x14ac:dyDescent="0.25">
      <c r="E728" s="159"/>
      <c r="F728" s="160"/>
    </row>
    <row r="729" spans="5:6" x14ac:dyDescent="0.25">
      <c r="E729" s="159"/>
      <c r="F729" s="160"/>
    </row>
    <row r="730" spans="5:6" x14ac:dyDescent="0.25">
      <c r="E730" s="159"/>
      <c r="F730" s="160"/>
    </row>
    <row r="731" spans="5:6" x14ac:dyDescent="0.25">
      <c r="E731" s="159"/>
      <c r="F731" s="160"/>
    </row>
    <row r="732" spans="5:6" x14ac:dyDescent="0.25">
      <c r="E732" s="159"/>
      <c r="F732" s="160"/>
    </row>
    <row r="733" spans="5:6" x14ac:dyDescent="0.25">
      <c r="E733" s="159"/>
      <c r="F733" s="160"/>
    </row>
    <row r="734" spans="5:6" x14ac:dyDescent="0.25">
      <c r="E734" s="159"/>
      <c r="F734" s="160"/>
    </row>
    <row r="735" spans="5:6" x14ac:dyDescent="0.25">
      <c r="E735" s="159"/>
      <c r="F735" s="160"/>
    </row>
    <row r="736" spans="5:6" x14ac:dyDescent="0.25">
      <c r="E736" s="159"/>
      <c r="F736" s="160"/>
    </row>
    <row r="737" spans="5:6" x14ac:dyDescent="0.25">
      <c r="E737" s="159"/>
      <c r="F737" s="160"/>
    </row>
    <row r="738" spans="5:6" x14ac:dyDescent="0.25">
      <c r="E738" s="159"/>
      <c r="F738" s="160"/>
    </row>
    <row r="739" spans="5:6" x14ac:dyDescent="0.25">
      <c r="E739" s="159"/>
      <c r="F739" s="160"/>
    </row>
    <row r="740" spans="5:6" x14ac:dyDescent="0.25">
      <c r="E740" s="159"/>
      <c r="F740" s="160"/>
    </row>
    <row r="741" spans="5:6" x14ac:dyDescent="0.25">
      <c r="E741" s="159"/>
      <c r="F741" s="160"/>
    </row>
    <row r="742" spans="5:6" x14ac:dyDescent="0.25">
      <c r="E742" s="159"/>
      <c r="F742" s="160"/>
    </row>
    <row r="743" spans="5:6" x14ac:dyDescent="0.25">
      <c r="E743" s="159"/>
      <c r="F743" s="160"/>
    </row>
    <row r="744" spans="5:6" x14ac:dyDescent="0.25">
      <c r="E744" s="159"/>
      <c r="F744" s="160"/>
    </row>
    <row r="745" spans="5:6" x14ac:dyDescent="0.25">
      <c r="E745" s="159"/>
      <c r="F745" s="160"/>
    </row>
    <row r="746" spans="5:6" x14ac:dyDescent="0.25">
      <c r="E746" s="159"/>
      <c r="F746" s="160"/>
    </row>
    <row r="747" spans="5:6" x14ac:dyDescent="0.25">
      <c r="E747" s="159"/>
      <c r="F747" s="160"/>
    </row>
    <row r="748" spans="5:6" x14ac:dyDescent="0.25">
      <c r="E748" s="159"/>
      <c r="F748" s="160"/>
    </row>
    <row r="749" spans="5:6" x14ac:dyDescent="0.25">
      <c r="E749" s="159"/>
      <c r="F749" s="160"/>
    </row>
    <row r="750" spans="5:6" x14ac:dyDescent="0.25">
      <c r="E750" s="159"/>
      <c r="F750" s="160"/>
    </row>
    <row r="751" spans="5:6" x14ac:dyDescent="0.25">
      <c r="E751" s="159"/>
      <c r="F751" s="160"/>
    </row>
    <row r="752" spans="5:6" x14ac:dyDescent="0.25">
      <c r="E752" s="159"/>
      <c r="F752" s="160"/>
    </row>
    <row r="753" spans="5:6" x14ac:dyDescent="0.25">
      <c r="E753" s="159"/>
      <c r="F753" s="160"/>
    </row>
    <row r="754" spans="5:6" x14ac:dyDescent="0.25">
      <c r="E754" s="159"/>
      <c r="F754" s="160"/>
    </row>
    <row r="755" spans="5:6" x14ac:dyDescent="0.25">
      <c r="E755" s="159"/>
      <c r="F755" s="160"/>
    </row>
    <row r="756" spans="5:6" x14ac:dyDescent="0.25">
      <c r="E756" s="159"/>
      <c r="F756" s="160"/>
    </row>
    <row r="757" spans="5:6" x14ac:dyDescent="0.25">
      <c r="E757" s="159"/>
      <c r="F757" s="160"/>
    </row>
    <row r="758" spans="5:6" x14ac:dyDescent="0.25">
      <c r="E758" s="159"/>
      <c r="F758" s="160"/>
    </row>
    <row r="759" spans="5:6" x14ac:dyDescent="0.25">
      <c r="E759" s="159"/>
      <c r="F759" s="160"/>
    </row>
    <row r="760" spans="5:6" x14ac:dyDescent="0.25">
      <c r="E760" s="159"/>
      <c r="F760" s="160"/>
    </row>
    <row r="761" spans="5:6" x14ac:dyDescent="0.25">
      <c r="E761" s="159"/>
      <c r="F761" s="160"/>
    </row>
    <row r="762" spans="5:6" x14ac:dyDescent="0.25">
      <c r="E762" s="159"/>
      <c r="F762" s="160"/>
    </row>
    <row r="763" spans="5:6" x14ac:dyDescent="0.25">
      <c r="E763" s="159"/>
      <c r="F763" s="160"/>
    </row>
    <row r="764" spans="5:6" x14ac:dyDescent="0.25">
      <c r="E764" s="159"/>
      <c r="F764" s="160"/>
    </row>
    <row r="765" spans="5:6" x14ac:dyDescent="0.25">
      <c r="E765" s="159"/>
      <c r="F765" s="160"/>
    </row>
    <row r="766" spans="5:6" x14ac:dyDescent="0.25">
      <c r="E766" s="159"/>
      <c r="F766" s="160"/>
    </row>
    <row r="767" spans="5:6" x14ac:dyDescent="0.25">
      <c r="E767" s="159"/>
      <c r="F767" s="160"/>
    </row>
    <row r="768" spans="5:6" x14ac:dyDescent="0.25">
      <c r="E768" s="159"/>
      <c r="F768" s="160"/>
    </row>
    <row r="769" spans="5:6" x14ac:dyDescent="0.25">
      <c r="E769" s="159"/>
      <c r="F769" s="160"/>
    </row>
    <row r="770" spans="5:6" x14ac:dyDescent="0.25">
      <c r="E770" s="159"/>
      <c r="F770" s="160"/>
    </row>
    <row r="771" spans="5:6" x14ac:dyDescent="0.25">
      <c r="E771" s="159"/>
      <c r="F771" s="160"/>
    </row>
    <row r="772" spans="5:6" x14ac:dyDescent="0.25">
      <c r="E772" s="159"/>
      <c r="F772" s="160"/>
    </row>
    <row r="773" spans="5:6" x14ac:dyDescent="0.25">
      <c r="E773" s="159"/>
      <c r="F773" s="160"/>
    </row>
    <row r="774" spans="5:6" x14ac:dyDescent="0.25">
      <c r="E774" s="159"/>
      <c r="F774" s="160"/>
    </row>
    <row r="775" spans="5:6" x14ac:dyDescent="0.25">
      <c r="E775" s="159"/>
      <c r="F775" s="160"/>
    </row>
    <row r="776" spans="5:6" x14ac:dyDescent="0.25">
      <c r="E776" s="159"/>
      <c r="F776" s="160"/>
    </row>
    <row r="777" spans="5:6" x14ac:dyDescent="0.25">
      <c r="E777" s="159"/>
      <c r="F777" s="160"/>
    </row>
    <row r="778" spans="5:6" x14ac:dyDescent="0.25">
      <c r="E778" s="159"/>
      <c r="F778" s="160"/>
    </row>
    <row r="779" spans="5:6" x14ac:dyDescent="0.25">
      <c r="E779" s="159"/>
      <c r="F779" s="160"/>
    </row>
    <row r="780" spans="5:6" x14ac:dyDescent="0.25">
      <c r="E780" s="159"/>
      <c r="F780" s="160"/>
    </row>
    <row r="781" spans="5:6" x14ac:dyDescent="0.25">
      <c r="E781" s="159"/>
      <c r="F781" s="160"/>
    </row>
    <row r="782" spans="5:6" x14ac:dyDescent="0.25">
      <c r="E782" s="159"/>
      <c r="F782" s="160"/>
    </row>
    <row r="783" spans="5:6" x14ac:dyDescent="0.25">
      <c r="E783" s="159"/>
      <c r="F783" s="160"/>
    </row>
    <row r="784" spans="5:6" x14ac:dyDescent="0.25">
      <c r="E784" s="159"/>
      <c r="F784" s="160"/>
    </row>
    <row r="785" spans="5:6" x14ac:dyDescent="0.25">
      <c r="E785" s="159"/>
      <c r="F785" s="160"/>
    </row>
    <row r="786" spans="5:6" x14ac:dyDescent="0.25">
      <c r="E786" s="159"/>
      <c r="F786" s="160"/>
    </row>
    <row r="787" spans="5:6" x14ac:dyDescent="0.25">
      <c r="E787" s="159"/>
      <c r="F787" s="160"/>
    </row>
    <row r="788" spans="5:6" x14ac:dyDescent="0.25">
      <c r="E788" s="159"/>
      <c r="F788" s="160"/>
    </row>
    <row r="789" spans="5:6" x14ac:dyDescent="0.25">
      <c r="E789" s="159"/>
      <c r="F789" s="160"/>
    </row>
    <row r="790" spans="5:6" x14ac:dyDescent="0.25">
      <c r="E790" s="159"/>
      <c r="F790" s="160"/>
    </row>
    <row r="791" spans="5:6" x14ac:dyDescent="0.25">
      <c r="E791" s="159"/>
      <c r="F791" s="160"/>
    </row>
    <row r="792" spans="5:6" x14ac:dyDescent="0.25">
      <c r="E792" s="159"/>
      <c r="F792" s="160"/>
    </row>
    <row r="793" spans="5:6" x14ac:dyDescent="0.25">
      <c r="E793" s="159"/>
      <c r="F793" s="160"/>
    </row>
    <row r="794" spans="5:6" x14ac:dyDescent="0.25">
      <c r="E794" s="159"/>
      <c r="F794" s="160"/>
    </row>
    <row r="795" spans="5:6" x14ac:dyDescent="0.25">
      <c r="E795" s="159"/>
      <c r="F795" s="160"/>
    </row>
    <row r="796" spans="5:6" x14ac:dyDescent="0.25">
      <c r="E796" s="159"/>
      <c r="F796" s="160"/>
    </row>
    <row r="797" spans="5:6" x14ac:dyDescent="0.25">
      <c r="E797" s="159"/>
      <c r="F797" s="160"/>
    </row>
    <row r="798" spans="5:6" x14ac:dyDescent="0.25">
      <c r="E798" s="159"/>
      <c r="F798" s="160"/>
    </row>
    <row r="799" spans="5:6" x14ac:dyDescent="0.25">
      <c r="E799" s="159"/>
      <c r="F799" s="160"/>
    </row>
    <row r="800" spans="5:6" x14ac:dyDescent="0.25">
      <c r="E800" s="159"/>
      <c r="F800" s="160"/>
    </row>
    <row r="801" spans="5:6" x14ac:dyDescent="0.25">
      <c r="E801" s="159"/>
      <c r="F801" s="160"/>
    </row>
    <row r="802" spans="5:6" x14ac:dyDescent="0.25">
      <c r="E802" s="159"/>
      <c r="F802" s="160"/>
    </row>
    <row r="803" spans="5:6" x14ac:dyDescent="0.25">
      <c r="E803" s="159"/>
      <c r="F803" s="160"/>
    </row>
    <row r="804" spans="5:6" x14ac:dyDescent="0.25">
      <c r="E804" s="159"/>
      <c r="F804" s="160"/>
    </row>
    <row r="805" spans="5:6" x14ac:dyDescent="0.25">
      <c r="E805" s="159"/>
      <c r="F805" s="160"/>
    </row>
    <row r="806" spans="5:6" x14ac:dyDescent="0.25">
      <c r="E806" s="159"/>
      <c r="F806" s="160"/>
    </row>
    <row r="807" spans="5:6" x14ac:dyDescent="0.25">
      <c r="E807" s="159"/>
      <c r="F807" s="160"/>
    </row>
    <row r="808" spans="5:6" x14ac:dyDescent="0.25">
      <c r="E808" s="159"/>
      <c r="F808" s="160"/>
    </row>
    <row r="809" spans="5:6" x14ac:dyDescent="0.25">
      <c r="E809" s="159"/>
      <c r="F809" s="160"/>
    </row>
    <row r="810" spans="5:6" x14ac:dyDescent="0.25">
      <c r="E810" s="159"/>
      <c r="F810" s="160"/>
    </row>
    <row r="811" spans="5:6" x14ac:dyDescent="0.25">
      <c r="E811" s="159"/>
      <c r="F811" s="160"/>
    </row>
    <row r="812" spans="5:6" x14ac:dyDescent="0.25">
      <c r="E812" s="159"/>
      <c r="F812" s="160"/>
    </row>
    <row r="813" spans="5:6" x14ac:dyDescent="0.25">
      <c r="E813" s="159"/>
      <c r="F813" s="160"/>
    </row>
    <row r="814" spans="5:6" x14ac:dyDescent="0.25">
      <c r="E814" s="159"/>
      <c r="F814" s="160"/>
    </row>
    <row r="815" spans="5:6" x14ac:dyDescent="0.25">
      <c r="E815" s="159"/>
      <c r="F815" s="160"/>
    </row>
    <row r="816" spans="5:6" x14ac:dyDescent="0.25">
      <c r="E816" s="159"/>
      <c r="F816" s="160"/>
    </row>
    <row r="817" spans="5:6" x14ac:dyDescent="0.25">
      <c r="E817" s="159"/>
      <c r="F817" s="160"/>
    </row>
    <row r="818" spans="5:6" x14ac:dyDescent="0.25">
      <c r="E818" s="159"/>
      <c r="F818" s="160"/>
    </row>
    <row r="819" spans="5:6" x14ac:dyDescent="0.25">
      <c r="E819" s="159"/>
      <c r="F819" s="160"/>
    </row>
    <row r="820" spans="5:6" x14ac:dyDescent="0.25">
      <c r="E820" s="159"/>
      <c r="F820" s="160"/>
    </row>
    <row r="821" spans="5:6" x14ac:dyDescent="0.25">
      <c r="E821" s="159"/>
      <c r="F821" s="160"/>
    </row>
    <row r="822" spans="5:6" x14ac:dyDescent="0.25">
      <c r="E822" s="159"/>
      <c r="F822" s="160"/>
    </row>
    <row r="823" spans="5:6" x14ac:dyDescent="0.25">
      <c r="E823" s="159"/>
      <c r="F823" s="160"/>
    </row>
    <row r="824" spans="5:6" x14ac:dyDescent="0.25">
      <c r="E824" s="159"/>
      <c r="F824" s="160"/>
    </row>
    <row r="825" spans="5:6" x14ac:dyDescent="0.25">
      <c r="E825" s="159"/>
      <c r="F825" s="160"/>
    </row>
    <row r="826" spans="5:6" x14ac:dyDescent="0.25">
      <c r="E826" s="159"/>
      <c r="F826" s="160"/>
    </row>
    <row r="827" spans="5:6" x14ac:dyDescent="0.25">
      <c r="E827" s="159"/>
      <c r="F827" s="160"/>
    </row>
    <row r="828" spans="5:6" x14ac:dyDescent="0.25">
      <c r="E828" s="159"/>
      <c r="F828" s="160"/>
    </row>
    <row r="829" spans="5:6" x14ac:dyDescent="0.25">
      <c r="E829" s="159"/>
      <c r="F829" s="160"/>
    </row>
    <row r="830" spans="5:6" x14ac:dyDescent="0.25">
      <c r="E830" s="159"/>
      <c r="F830" s="160"/>
    </row>
    <row r="831" spans="5:6" x14ac:dyDescent="0.25">
      <c r="E831" s="159"/>
      <c r="F831" s="160"/>
    </row>
    <row r="832" spans="5:6" x14ac:dyDescent="0.25">
      <c r="E832" s="159"/>
      <c r="F832" s="160"/>
    </row>
    <row r="833" spans="5:6" x14ac:dyDescent="0.25">
      <c r="E833" s="159"/>
      <c r="F833" s="160"/>
    </row>
    <row r="834" spans="5:6" x14ac:dyDescent="0.25">
      <c r="E834" s="159"/>
      <c r="F834" s="160"/>
    </row>
    <row r="835" spans="5:6" x14ac:dyDescent="0.25">
      <c r="E835" s="159"/>
      <c r="F835" s="160"/>
    </row>
    <row r="836" spans="5:6" x14ac:dyDescent="0.25">
      <c r="E836" s="159"/>
      <c r="F836" s="160"/>
    </row>
    <row r="837" spans="5:6" x14ac:dyDescent="0.25">
      <c r="E837" s="159"/>
      <c r="F837" s="160"/>
    </row>
    <row r="838" spans="5:6" x14ac:dyDescent="0.25">
      <c r="E838" s="159"/>
      <c r="F838" s="160"/>
    </row>
    <row r="839" spans="5:6" x14ac:dyDescent="0.25">
      <c r="E839" s="159"/>
      <c r="F839" s="160"/>
    </row>
    <row r="840" spans="5:6" x14ac:dyDescent="0.25">
      <c r="E840" s="159"/>
      <c r="F840" s="160"/>
    </row>
    <row r="841" spans="5:6" x14ac:dyDescent="0.25">
      <c r="E841" s="159"/>
      <c r="F841" s="160"/>
    </row>
    <row r="842" spans="5:6" x14ac:dyDescent="0.25">
      <c r="E842" s="159"/>
      <c r="F842" s="160"/>
    </row>
    <row r="843" spans="5:6" x14ac:dyDescent="0.25">
      <c r="E843" s="159"/>
      <c r="F843" s="160"/>
    </row>
    <row r="844" spans="5:6" x14ac:dyDescent="0.25">
      <c r="E844" s="159"/>
      <c r="F844" s="160"/>
    </row>
    <row r="845" spans="5:6" x14ac:dyDescent="0.25">
      <c r="E845" s="159"/>
      <c r="F845" s="160"/>
    </row>
    <row r="846" spans="5:6" x14ac:dyDescent="0.25">
      <c r="E846" s="159"/>
      <c r="F846" s="160"/>
    </row>
    <row r="847" spans="5:6" x14ac:dyDescent="0.25">
      <c r="E847" s="159"/>
      <c r="F847" s="160"/>
    </row>
    <row r="848" spans="5:6" x14ac:dyDescent="0.25">
      <c r="E848" s="159"/>
      <c r="F848" s="160"/>
    </row>
    <row r="849" spans="5:6" x14ac:dyDescent="0.25">
      <c r="E849" s="159"/>
      <c r="F849" s="160"/>
    </row>
    <row r="850" spans="5:6" x14ac:dyDescent="0.25">
      <c r="E850" s="159"/>
      <c r="F850" s="160"/>
    </row>
    <row r="851" spans="5:6" x14ac:dyDescent="0.25">
      <c r="E851" s="159"/>
      <c r="F851" s="160"/>
    </row>
    <row r="852" spans="5:6" x14ac:dyDescent="0.25">
      <c r="E852" s="159"/>
      <c r="F852" s="160"/>
    </row>
    <row r="853" spans="5:6" x14ac:dyDescent="0.25">
      <c r="E853" s="159"/>
      <c r="F853" s="160"/>
    </row>
    <row r="854" spans="5:6" x14ac:dyDescent="0.25">
      <c r="E854" s="159"/>
      <c r="F854" s="160"/>
    </row>
    <row r="855" spans="5:6" x14ac:dyDescent="0.25">
      <c r="E855" s="159"/>
      <c r="F855" s="160"/>
    </row>
    <row r="856" spans="5:6" x14ac:dyDescent="0.25">
      <c r="E856" s="159"/>
      <c r="F856" s="160"/>
    </row>
    <row r="857" spans="5:6" x14ac:dyDescent="0.25">
      <c r="E857" s="159"/>
      <c r="F857" s="160"/>
    </row>
    <row r="858" spans="5:6" x14ac:dyDescent="0.25">
      <c r="E858" s="159"/>
      <c r="F858" s="160"/>
    </row>
    <row r="859" spans="5:6" x14ac:dyDescent="0.25">
      <c r="E859" s="159"/>
      <c r="F859" s="160"/>
    </row>
    <row r="860" spans="5:6" x14ac:dyDescent="0.25">
      <c r="E860" s="159"/>
      <c r="F860" s="160"/>
    </row>
    <row r="861" spans="5:6" x14ac:dyDescent="0.25">
      <c r="E861" s="159"/>
      <c r="F861" s="160"/>
    </row>
    <row r="862" spans="5:6" x14ac:dyDescent="0.25">
      <c r="E862" s="159"/>
      <c r="F862" s="160"/>
    </row>
    <row r="863" spans="5:6" x14ac:dyDescent="0.25">
      <c r="E863" s="159"/>
      <c r="F863" s="160"/>
    </row>
    <row r="864" spans="5:6" x14ac:dyDescent="0.25">
      <c r="E864" s="159"/>
      <c r="F864" s="160"/>
    </row>
    <row r="865" spans="5:6" x14ac:dyDescent="0.25">
      <c r="E865" s="159"/>
      <c r="F865" s="160"/>
    </row>
    <row r="866" spans="5:6" x14ac:dyDescent="0.25">
      <c r="E866" s="159"/>
      <c r="F866" s="160"/>
    </row>
    <row r="867" spans="5:6" x14ac:dyDescent="0.25">
      <c r="E867" s="159"/>
      <c r="F867" s="160"/>
    </row>
    <row r="868" spans="5:6" x14ac:dyDescent="0.25">
      <c r="E868" s="159"/>
      <c r="F868" s="160"/>
    </row>
    <row r="869" spans="5:6" x14ac:dyDescent="0.25">
      <c r="E869" s="159"/>
      <c r="F869" s="160"/>
    </row>
    <row r="870" spans="5:6" x14ac:dyDescent="0.25">
      <c r="E870" s="159"/>
      <c r="F870" s="160"/>
    </row>
    <row r="871" spans="5:6" x14ac:dyDescent="0.25">
      <c r="E871" s="159"/>
      <c r="F871" s="160"/>
    </row>
    <row r="872" spans="5:6" x14ac:dyDescent="0.25">
      <c r="E872" s="159"/>
      <c r="F872" s="160"/>
    </row>
    <row r="873" spans="5:6" x14ac:dyDescent="0.25">
      <c r="E873" s="159"/>
      <c r="F873" s="160"/>
    </row>
    <row r="874" spans="5:6" x14ac:dyDescent="0.25">
      <c r="E874" s="159"/>
      <c r="F874" s="160"/>
    </row>
    <row r="875" spans="5:6" x14ac:dyDescent="0.25">
      <c r="E875" s="159"/>
      <c r="F875" s="160"/>
    </row>
    <row r="876" spans="5:6" x14ac:dyDescent="0.25">
      <c r="E876" s="159"/>
      <c r="F876" s="160"/>
    </row>
    <row r="877" spans="5:6" x14ac:dyDescent="0.25">
      <c r="E877" s="159"/>
      <c r="F877" s="160"/>
    </row>
    <row r="878" spans="5:6" x14ac:dyDescent="0.25">
      <c r="E878" s="159"/>
      <c r="F878" s="160"/>
    </row>
    <row r="879" spans="5:6" x14ac:dyDescent="0.25">
      <c r="E879" s="159"/>
      <c r="F879" s="160"/>
    </row>
    <row r="880" spans="5:6" x14ac:dyDescent="0.25">
      <c r="E880" s="159"/>
      <c r="F880" s="160"/>
    </row>
    <row r="881" spans="5:6" x14ac:dyDescent="0.25">
      <c r="E881" s="159"/>
      <c r="F881" s="160"/>
    </row>
    <row r="882" spans="5:6" x14ac:dyDescent="0.25">
      <c r="E882" s="159"/>
      <c r="F882" s="160"/>
    </row>
    <row r="883" spans="5:6" x14ac:dyDescent="0.25">
      <c r="E883" s="159"/>
      <c r="F883" s="160"/>
    </row>
    <row r="884" spans="5:6" x14ac:dyDescent="0.25">
      <c r="E884" s="159"/>
      <c r="F884" s="160"/>
    </row>
    <row r="885" spans="5:6" x14ac:dyDescent="0.25">
      <c r="E885" s="159"/>
      <c r="F885" s="160"/>
    </row>
    <row r="886" spans="5:6" x14ac:dyDescent="0.25">
      <c r="E886" s="159"/>
      <c r="F886" s="160"/>
    </row>
    <row r="887" spans="5:6" x14ac:dyDescent="0.25">
      <c r="E887" s="159"/>
      <c r="F887" s="160"/>
    </row>
    <row r="888" spans="5:6" x14ac:dyDescent="0.25">
      <c r="E888" s="159"/>
      <c r="F888" s="160"/>
    </row>
    <row r="889" spans="5:6" x14ac:dyDescent="0.25">
      <c r="E889" s="159"/>
      <c r="F889" s="160"/>
    </row>
    <row r="890" spans="5:6" x14ac:dyDescent="0.25">
      <c r="E890" s="159"/>
      <c r="F890" s="160"/>
    </row>
    <row r="891" spans="5:6" x14ac:dyDescent="0.25">
      <c r="E891" s="159"/>
      <c r="F891" s="160"/>
    </row>
    <row r="892" spans="5:6" x14ac:dyDescent="0.25">
      <c r="E892" s="159"/>
      <c r="F892" s="160"/>
    </row>
    <row r="893" spans="5:6" x14ac:dyDescent="0.25">
      <c r="E893" s="159"/>
      <c r="F893" s="160"/>
    </row>
    <row r="894" spans="5:6" x14ac:dyDescent="0.25">
      <c r="E894" s="159"/>
      <c r="F894" s="160"/>
    </row>
    <row r="895" spans="5:6" x14ac:dyDescent="0.25">
      <c r="E895" s="159"/>
      <c r="F895" s="160"/>
    </row>
    <row r="896" spans="5:6" x14ac:dyDescent="0.25">
      <c r="E896" s="159"/>
      <c r="F896" s="160"/>
    </row>
    <row r="897" spans="5:6" x14ac:dyDescent="0.25">
      <c r="E897" s="159"/>
      <c r="F897" s="160"/>
    </row>
    <row r="898" spans="5:6" x14ac:dyDescent="0.25">
      <c r="E898" s="159"/>
      <c r="F898" s="160"/>
    </row>
    <row r="899" spans="5:6" x14ac:dyDescent="0.25">
      <c r="E899" s="159"/>
      <c r="F899" s="160"/>
    </row>
    <row r="900" spans="5:6" x14ac:dyDescent="0.25">
      <c r="E900" s="159"/>
      <c r="F900" s="160"/>
    </row>
    <row r="901" spans="5:6" x14ac:dyDescent="0.25">
      <c r="E901" s="159"/>
      <c r="F901" s="160"/>
    </row>
    <row r="902" spans="5:6" x14ac:dyDescent="0.25">
      <c r="E902" s="159"/>
      <c r="F902" s="160"/>
    </row>
    <row r="903" spans="5:6" x14ac:dyDescent="0.25">
      <c r="E903" s="159"/>
      <c r="F903" s="160"/>
    </row>
    <row r="904" spans="5:6" x14ac:dyDescent="0.25">
      <c r="E904" s="159"/>
      <c r="F904" s="160"/>
    </row>
    <row r="905" spans="5:6" x14ac:dyDescent="0.25">
      <c r="E905" s="159"/>
      <c r="F905" s="160"/>
    </row>
    <row r="906" spans="5:6" x14ac:dyDescent="0.25">
      <c r="E906" s="159"/>
      <c r="F906" s="160"/>
    </row>
    <row r="907" spans="5:6" x14ac:dyDescent="0.25">
      <c r="E907" s="159"/>
      <c r="F907" s="160"/>
    </row>
    <row r="908" spans="5:6" x14ac:dyDescent="0.25">
      <c r="E908" s="159"/>
      <c r="F908" s="160"/>
    </row>
    <row r="909" spans="5:6" x14ac:dyDescent="0.25">
      <c r="E909" s="159"/>
      <c r="F909" s="160"/>
    </row>
    <row r="910" spans="5:6" x14ac:dyDescent="0.25">
      <c r="E910" s="159"/>
      <c r="F910" s="160"/>
    </row>
    <row r="911" spans="5:6" x14ac:dyDescent="0.25">
      <c r="E911" s="159"/>
      <c r="F911" s="160"/>
    </row>
    <row r="912" spans="5:6" x14ac:dyDescent="0.25">
      <c r="E912" s="159"/>
      <c r="F912" s="160"/>
    </row>
    <row r="913" spans="5:6" x14ac:dyDescent="0.25">
      <c r="E913" s="159"/>
      <c r="F913" s="160"/>
    </row>
    <row r="914" spans="5:6" x14ac:dyDescent="0.25">
      <c r="E914" s="159"/>
      <c r="F914" s="160"/>
    </row>
    <row r="915" spans="5:6" x14ac:dyDescent="0.25">
      <c r="E915" s="159"/>
      <c r="F915" s="160"/>
    </row>
    <row r="916" spans="5:6" x14ac:dyDescent="0.25">
      <c r="E916" s="159"/>
      <c r="F916" s="160"/>
    </row>
    <row r="917" spans="5:6" x14ac:dyDescent="0.25">
      <c r="E917" s="159"/>
      <c r="F917" s="160"/>
    </row>
    <row r="918" spans="5:6" x14ac:dyDescent="0.25">
      <c r="E918" s="159"/>
      <c r="F918" s="160"/>
    </row>
    <row r="919" spans="5:6" x14ac:dyDescent="0.25">
      <c r="E919" s="159"/>
      <c r="F919" s="160"/>
    </row>
    <row r="920" spans="5:6" x14ac:dyDescent="0.25">
      <c r="E920" s="159"/>
      <c r="F920" s="160"/>
    </row>
    <row r="921" spans="5:6" x14ac:dyDescent="0.25">
      <c r="E921" s="159"/>
      <c r="F921" s="160"/>
    </row>
    <row r="922" spans="5:6" x14ac:dyDescent="0.25">
      <c r="E922" s="159"/>
      <c r="F922" s="160"/>
    </row>
    <row r="923" spans="5:6" x14ac:dyDescent="0.25">
      <c r="E923" s="159"/>
      <c r="F923" s="160"/>
    </row>
    <row r="924" spans="5:6" x14ac:dyDescent="0.25">
      <c r="E924" s="159"/>
      <c r="F924" s="160"/>
    </row>
    <row r="925" spans="5:6" x14ac:dyDescent="0.25">
      <c r="E925" s="159"/>
      <c r="F925" s="160"/>
    </row>
    <row r="926" spans="5:6" x14ac:dyDescent="0.25">
      <c r="E926" s="159"/>
      <c r="F926" s="160"/>
    </row>
    <row r="927" spans="5:6" x14ac:dyDescent="0.25">
      <c r="E927" s="159"/>
      <c r="F927" s="160"/>
    </row>
    <row r="928" spans="5:6" x14ac:dyDescent="0.25">
      <c r="E928" s="159"/>
      <c r="F928" s="160"/>
    </row>
    <row r="929" spans="5:6" x14ac:dyDescent="0.25">
      <c r="E929" s="159"/>
      <c r="F929" s="160"/>
    </row>
    <row r="930" spans="5:6" x14ac:dyDescent="0.25">
      <c r="E930" s="159"/>
      <c r="F930" s="160"/>
    </row>
    <row r="931" spans="5:6" x14ac:dyDescent="0.25">
      <c r="E931" s="159"/>
      <c r="F931" s="160"/>
    </row>
    <row r="932" spans="5:6" x14ac:dyDescent="0.25">
      <c r="E932" s="159"/>
      <c r="F932" s="160"/>
    </row>
    <row r="933" spans="5:6" x14ac:dyDescent="0.25">
      <c r="E933" s="159"/>
      <c r="F933" s="160"/>
    </row>
    <row r="934" spans="5:6" x14ac:dyDescent="0.25">
      <c r="E934" s="159"/>
      <c r="F934" s="160"/>
    </row>
    <row r="935" spans="5:6" x14ac:dyDescent="0.25">
      <c r="E935" s="159"/>
      <c r="F935" s="160"/>
    </row>
    <row r="936" spans="5:6" x14ac:dyDescent="0.25">
      <c r="E936" s="159"/>
      <c r="F936" s="160"/>
    </row>
    <row r="937" spans="5:6" x14ac:dyDescent="0.25">
      <c r="E937" s="159"/>
      <c r="F937" s="160"/>
    </row>
    <row r="938" spans="5:6" x14ac:dyDescent="0.25">
      <c r="E938" s="159"/>
      <c r="F938" s="160"/>
    </row>
    <row r="939" spans="5:6" x14ac:dyDescent="0.25">
      <c r="E939" s="159"/>
      <c r="F939" s="160"/>
    </row>
    <row r="940" spans="5:6" x14ac:dyDescent="0.25">
      <c r="E940" s="159"/>
      <c r="F940" s="160"/>
    </row>
    <row r="941" spans="5:6" x14ac:dyDescent="0.25">
      <c r="E941" s="159"/>
      <c r="F941" s="160"/>
    </row>
    <row r="942" spans="5:6" x14ac:dyDescent="0.25">
      <c r="E942" s="159"/>
      <c r="F942" s="160"/>
    </row>
    <row r="943" spans="5:6" x14ac:dyDescent="0.25">
      <c r="E943" s="159"/>
      <c r="F943" s="160"/>
    </row>
    <row r="944" spans="5:6" x14ac:dyDescent="0.25">
      <c r="E944" s="159"/>
      <c r="F944" s="160"/>
    </row>
    <row r="945" spans="5:6" x14ac:dyDescent="0.25">
      <c r="E945" s="159"/>
      <c r="F945" s="160"/>
    </row>
    <row r="946" spans="5:6" x14ac:dyDescent="0.25">
      <c r="E946" s="159"/>
      <c r="F946" s="160"/>
    </row>
    <row r="947" spans="5:6" x14ac:dyDescent="0.25">
      <c r="E947" s="159"/>
      <c r="F947" s="160"/>
    </row>
    <row r="948" spans="5:6" x14ac:dyDescent="0.25">
      <c r="E948" s="159"/>
      <c r="F948" s="160"/>
    </row>
    <row r="949" spans="5:6" x14ac:dyDescent="0.25">
      <c r="E949" s="159"/>
      <c r="F949" s="160"/>
    </row>
    <row r="950" spans="5:6" x14ac:dyDescent="0.25">
      <c r="E950" s="159"/>
      <c r="F950" s="160"/>
    </row>
    <row r="951" spans="5:6" x14ac:dyDescent="0.25">
      <c r="E951" s="159"/>
      <c r="F951" s="160"/>
    </row>
    <row r="952" spans="5:6" x14ac:dyDescent="0.25">
      <c r="E952" s="159"/>
      <c r="F952" s="160"/>
    </row>
    <row r="953" spans="5:6" x14ac:dyDescent="0.25">
      <c r="E953" s="159"/>
      <c r="F953" s="160"/>
    </row>
    <row r="954" spans="5:6" x14ac:dyDescent="0.25">
      <c r="E954" s="159"/>
      <c r="F954" s="160"/>
    </row>
    <row r="955" spans="5:6" x14ac:dyDescent="0.25">
      <c r="E955" s="159"/>
      <c r="F955" s="160"/>
    </row>
    <row r="956" spans="5:6" x14ac:dyDescent="0.25">
      <c r="E956" s="159"/>
      <c r="F956" s="160"/>
    </row>
    <row r="957" spans="5:6" x14ac:dyDescent="0.25">
      <c r="E957" s="159"/>
      <c r="F957" s="160"/>
    </row>
    <row r="958" spans="5:6" x14ac:dyDescent="0.25">
      <c r="E958" s="159"/>
      <c r="F958" s="160"/>
    </row>
    <row r="959" spans="5:6" x14ac:dyDescent="0.25">
      <c r="E959" s="159"/>
      <c r="F959" s="160"/>
    </row>
    <row r="960" spans="5:6" x14ac:dyDescent="0.25">
      <c r="E960" s="159"/>
      <c r="F960" s="160"/>
    </row>
    <row r="961" spans="5:6" x14ac:dyDescent="0.25">
      <c r="E961" s="159"/>
      <c r="F961" s="160"/>
    </row>
    <row r="962" spans="5:6" x14ac:dyDescent="0.25">
      <c r="E962" s="159"/>
      <c r="F962" s="160"/>
    </row>
    <row r="963" spans="5:6" x14ac:dyDescent="0.25">
      <c r="E963" s="159"/>
      <c r="F963" s="160"/>
    </row>
    <row r="964" spans="5:6" x14ac:dyDescent="0.25">
      <c r="E964" s="159"/>
      <c r="F964" s="160"/>
    </row>
    <row r="965" spans="5:6" x14ac:dyDescent="0.25">
      <c r="E965" s="159"/>
      <c r="F965" s="160"/>
    </row>
    <row r="966" spans="5:6" x14ac:dyDescent="0.25">
      <c r="E966" s="159"/>
      <c r="F966" s="160"/>
    </row>
    <row r="967" spans="5:6" x14ac:dyDescent="0.25">
      <c r="E967" s="159"/>
      <c r="F967" s="160"/>
    </row>
    <row r="968" spans="5:6" x14ac:dyDescent="0.25">
      <c r="E968" s="159"/>
      <c r="F968" s="160"/>
    </row>
    <row r="969" spans="5:6" x14ac:dyDescent="0.25">
      <c r="E969" s="159"/>
      <c r="F969" s="160"/>
    </row>
    <row r="970" spans="5:6" x14ac:dyDescent="0.25">
      <c r="E970" s="159"/>
      <c r="F970" s="160"/>
    </row>
    <row r="971" spans="5:6" x14ac:dyDescent="0.25">
      <c r="E971" s="159"/>
      <c r="F971" s="160"/>
    </row>
    <row r="972" spans="5:6" x14ac:dyDescent="0.25">
      <c r="E972" s="159"/>
      <c r="F972" s="160"/>
    </row>
    <row r="973" spans="5:6" x14ac:dyDescent="0.25">
      <c r="E973" s="159"/>
      <c r="F973" s="160"/>
    </row>
    <row r="974" spans="5:6" x14ac:dyDescent="0.25">
      <c r="E974" s="159"/>
      <c r="F974" s="160"/>
    </row>
    <row r="975" spans="5:6" x14ac:dyDescent="0.25">
      <c r="E975" s="159"/>
      <c r="F975" s="160"/>
    </row>
    <row r="976" spans="5:6" x14ac:dyDescent="0.25">
      <c r="E976" s="159"/>
      <c r="F976" s="160"/>
    </row>
    <row r="977" spans="5:6" x14ac:dyDescent="0.25">
      <c r="E977" s="159"/>
      <c r="F977" s="160"/>
    </row>
    <row r="978" spans="5:6" x14ac:dyDescent="0.25">
      <c r="E978" s="159"/>
      <c r="F978" s="160"/>
    </row>
    <row r="979" spans="5:6" x14ac:dyDescent="0.25">
      <c r="E979" s="159"/>
      <c r="F979" s="160"/>
    </row>
    <row r="980" spans="5:6" x14ac:dyDescent="0.25">
      <c r="E980" s="159"/>
      <c r="F980" s="160"/>
    </row>
    <row r="981" spans="5:6" x14ac:dyDescent="0.25">
      <c r="E981" s="159"/>
      <c r="F981" s="160"/>
    </row>
    <row r="982" spans="5:6" x14ac:dyDescent="0.25">
      <c r="E982" s="159"/>
      <c r="F982" s="160"/>
    </row>
    <row r="983" spans="5:6" x14ac:dyDescent="0.25">
      <c r="E983" s="159"/>
      <c r="F983" s="160"/>
    </row>
    <row r="984" spans="5:6" x14ac:dyDescent="0.25">
      <c r="E984" s="159"/>
      <c r="F984" s="160"/>
    </row>
    <row r="985" spans="5:6" x14ac:dyDescent="0.25">
      <c r="E985" s="159"/>
      <c r="F985" s="160"/>
    </row>
    <row r="986" spans="5:6" x14ac:dyDescent="0.25">
      <c r="E986" s="159"/>
      <c r="F986" s="160"/>
    </row>
    <row r="987" spans="5:6" x14ac:dyDescent="0.25">
      <c r="E987" s="159"/>
      <c r="F987" s="160"/>
    </row>
    <row r="988" spans="5:6" x14ac:dyDescent="0.25">
      <c r="E988" s="159"/>
      <c r="F988" s="160"/>
    </row>
    <row r="989" spans="5:6" x14ac:dyDescent="0.25">
      <c r="E989" s="159"/>
      <c r="F989" s="160"/>
    </row>
    <row r="990" spans="5:6" x14ac:dyDescent="0.25">
      <c r="E990" s="159"/>
      <c r="F990" s="160"/>
    </row>
    <row r="991" spans="5:6" x14ac:dyDescent="0.25">
      <c r="E991" s="159"/>
      <c r="F991" s="160"/>
    </row>
    <row r="992" spans="5:6" x14ac:dyDescent="0.25">
      <c r="E992" s="159"/>
      <c r="F992" s="160"/>
    </row>
    <row r="993" spans="5:6" x14ac:dyDescent="0.25">
      <c r="E993" s="159"/>
      <c r="F993" s="160"/>
    </row>
    <row r="994" spans="5:6" x14ac:dyDescent="0.25">
      <c r="E994" s="159"/>
      <c r="F994" s="160"/>
    </row>
    <row r="995" spans="5:6" x14ac:dyDescent="0.25">
      <c r="E995" s="159"/>
      <c r="F995" s="160"/>
    </row>
    <row r="996" spans="5:6" x14ac:dyDescent="0.25">
      <c r="E996" s="159"/>
      <c r="F996" s="160"/>
    </row>
    <row r="997" spans="5:6" x14ac:dyDescent="0.25">
      <c r="E997" s="159"/>
      <c r="F997" s="160"/>
    </row>
    <row r="998" spans="5:6" x14ac:dyDescent="0.25">
      <c r="E998" s="159"/>
      <c r="F998" s="160"/>
    </row>
    <row r="999" spans="5:6" x14ac:dyDescent="0.25">
      <c r="E999" s="159"/>
      <c r="F999" s="160"/>
    </row>
    <row r="1000" spans="5:6" x14ac:dyDescent="0.25">
      <c r="E1000" s="159"/>
      <c r="F1000" s="160"/>
    </row>
    <row r="1001" spans="5:6" x14ac:dyDescent="0.25">
      <c r="E1001" s="159"/>
      <c r="F1001" s="160"/>
    </row>
    <row r="1002" spans="5:6" x14ac:dyDescent="0.25">
      <c r="E1002" s="159"/>
      <c r="F1002" s="160"/>
    </row>
    <row r="1003" spans="5:6" x14ac:dyDescent="0.25">
      <c r="E1003" s="159"/>
      <c r="F1003" s="160"/>
    </row>
    <row r="1004" spans="5:6" x14ac:dyDescent="0.25">
      <c r="E1004" s="159"/>
      <c r="F1004" s="160"/>
    </row>
    <row r="1005" spans="5:6" x14ac:dyDescent="0.25">
      <c r="E1005" s="159"/>
      <c r="F1005" s="160"/>
    </row>
    <row r="1006" spans="5:6" x14ac:dyDescent="0.25">
      <c r="E1006" s="159"/>
      <c r="F1006" s="160"/>
    </row>
    <row r="1007" spans="5:6" x14ac:dyDescent="0.25">
      <c r="E1007" s="159"/>
      <c r="F1007" s="160"/>
    </row>
    <row r="1008" spans="5:6" x14ac:dyDescent="0.25">
      <c r="E1008" s="159"/>
      <c r="F1008" s="160"/>
    </row>
    <row r="1009" spans="5:6" x14ac:dyDescent="0.25">
      <c r="E1009" s="159"/>
      <c r="F1009" s="160"/>
    </row>
    <row r="1010" spans="5:6" x14ac:dyDescent="0.25">
      <c r="E1010" s="159"/>
      <c r="F1010" s="160"/>
    </row>
    <row r="1011" spans="5:6" x14ac:dyDescent="0.25">
      <c r="E1011" s="159"/>
      <c r="F1011" s="160"/>
    </row>
    <row r="1012" spans="5:6" x14ac:dyDescent="0.25">
      <c r="E1012" s="159"/>
      <c r="F1012" s="160"/>
    </row>
    <row r="1013" spans="5:6" x14ac:dyDescent="0.25">
      <c r="E1013" s="159"/>
      <c r="F1013" s="160"/>
    </row>
    <row r="1014" spans="5:6" x14ac:dyDescent="0.25">
      <c r="E1014" s="159"/>
      <c r="F1014" s="160"/>
    </row>
    <row r="1015" spans="5:6" x14ac:dyDescent="0.25">
      <c r="E1015" s="159"/>
      <c r="F1015" s="160"/>
    </row>
    <row r="1016" spans="5:6" x14ac:dyDescent="0.25">
      <c r="E1016" s="159"/>
      <c r="F1016" s="160"/>
    </row>
    <row r="1017" spans="5:6" x14ac:dyDescent="0.25">
      <c r="E1017" s="159"/>
      <c r="F1017" s="160"/>
    </row>
    <row r="1018" spans="5:6" x14ac:dyDescent="0.25">
      <c r="E1018" s="159"/>
      <c r="F1018" s="160"/>
    </row>
    <row r="1019" spans="5:6" x14ac:dyDescent="0.25">
      <c r="E1019" s="159"/>
      <c r="F1019" s="160"/>
    </row>
    <row r="1020" spans="5:6" x14ac:dyDescent="0.25">
      <c r="E1020" s="159"/>
      <c r="F1020" s="160"/>
    </row>
    <row r="1021" spans="5:6" x14ac:dyDescent="0.25">
      <c r="E1021" s="159"/>
      <c r="F1021" s="160"/>
    </row>
    <row r="1022" spans="5:6" x14ac:dyDescent="0.25">
      <c r="E1022" s="159"/>
      <c r="F1022" s="160"/>
    </row>
    <row r="1023" spans="5:6" x14ac:dyDescent="0.25">
      <c r="E1023" s="159"/>
      <c r="F1023" s="160"/>
    </row>
    <row r="1024" spans="5:6" x14ac:dyDescent="0.25">
      <c r="E1024" s="159"/>
      <c r="F1024" s="160"/>
    </row>
    <row r="1025" spans="5:6" x14ac:dyDescent="0.25">
      <c r="E1025" s="159"/>
      <c r="F1025" s="160"/>
    </row>
    <row r="1026" spans="5:6" x14ac:dyDescent="0.25">
      <c r="E1026" s="159"/>
      <c r="F1026" s="160"/>
    </row>
    <row r="1027" spans="5:6" x14ac:dyDescent="0.25">
      <c r="E1027" s="159"/>
      <c r="F1027" s="160"/>
    </row>
    <row r="1028" spans="5:6" x14ac:dyDescent="0.25">
      <c r="E1028" s="159"/>
      <c r="F1028" s="160"/>
    </row>
    <row r="1029" spans="5:6" x14ac:dyDescent="0.25">
      <c r="E1029" s="159"/>
      <c r="F1029" s="160"/>
    </row>
    <row r="1030" spans="5:6" x14ac:dyDescent="0.25">
      <c r="E1030" s="159"/>
      <c r="F1030" s="160"/>
    </row>
    <row r="1031" spans="5:6" x14ac:dyDescent="0.25">
      <c r="E1031" s="159"/>
      <c r="F1031" s="160"/>
    </row>
    <row r="1032" spans="5:6" x14ac:dyDescent="0.25">
      <c r="E1032" s="159"/>
      <c r="F1032" s="160"/>
    </row>
    <row r="1033" spans="5:6" x14ac:dyDescent="0.25">
      <c r="E1033" s="159"/>
      <c r="F1033" s="160"/>
    </row>
    <row r="1034" spans="5:6" x14ac:dyDescent="0.25">
      <c r="E1034" s="159"/>
      <c r="F1034" s="160"/>
    </row>
    <row r="1035" spans="5:6" x14ac:dyDescent="0.25">
      <c r="E1035" s="159"/>
      <c r="F1035" s="160"/>
    </row>
    <row r="1036" spans="5:6" x14ac:dyDescent="0.25">
      <c r="E1036" s="159"/>
      <c r="F1036" s="160"/>
    </row>
    <row r="1037" spans="5:6" x14ac:dyDescent="0.25">
      <c r="E1037" s="159"/>
      <c r="F1037" s="160"/>
    </row>
    <row r="1038" spans="5:6" x14ac:dyDescent="0.25">
      <c r="E1038" s="159"/>
      <c r="F1038" s="160"/>
    </row>
    <row r="1039" spans="5:6" x14ac:dyDescent="0.25">
      <c r="E1039" s="159"/>
      <c r="F1039" s="160"/>
    </row>
    <row r="1040" spans="5:6" x14ac:dyDescent="0.25">
      <c r="E1040" s="159"/>
      <c r="F1040" s="160"/>
    </row>
    <row r="1041" spans="5:6" x14ac:dyDescent="0.25">
      <c r="E1041" s="159"/>
      <c r="F1041" s="160"/>
    </row>
    <row r="1042" spans="5:6" x14ac:dyDescent="0.25">
      <c r="E1042" s="159"/>
      <c r="F1042" s="160"/>
    </row>
    <row r="1043" spans="5:6" x14ac:dyDescent="0.25">
      <c r="E1043" s="159"/>
      <c r="F1043" s="160"/>
    </row>
    <row r="1044" spans="5:6" x14ac:dyDescent="0.25">
      <c r="E1044" s="159"/>
      <c r="F1044" s="160"/>
    </row>
    <row r="1045" spans="5:6" x14ac:dyDescent="0.25">
      <c r="E1045" s="159"/>
      <c r="F1045" s="160"/>
    </row>
    <row r="1046" spans="5:6" x14ac:dyDescent="0.25">
      <c r="E1046" s="159"/>
      <c r="F1046" s="160"/>
    </row>
    <row r="1047" spans="5:6" x14ac:dyDescent="0.25">
      <c r="E1047" s="159"/>
      <c r="F1047" s="160"/>
    </row>
    <row r="1048" spans="5:6" x14ac:dyDescent="0.25">
      <c r="E1048" s="159"/>
      <c r="F1048" s="160"/>
    </row>
    <row r="1049" spans="5:6" x14ac:dyDescent="0.25">
      <c r="E1049" s="159"/>
      <c r="F1049" s="160"/>
    </row>
    <row r="1050" spans="5:6" x14ac:dyDescent="0.25">
      <c r="E1050" s="159"/>
      <c r="F1050" s="160"/>
    </row>
    <row r="1051" spans="5:6" x14ac:dyDescent="0.25">
      <c r="E1051" s="159"/>
      <c r="F1051" s="160"/>
    </row>
    <row r="1052" spans="5:6" x14ac:dyDescent="0.25">
      <c r="E1052" s="159"/>
      <c r="F1052" s="160"/>
    </row>
    <row r="1053" spans="5:6" x14ac:dyDescent="0.25">
      <c r="E1053" s="159"/>
      <c r="F1053" s="160"/>
    </row>
    <row r="1054" spans="5:6" x14ac:dyDescent="0.25">
      <c r="E1054" s="159"/>
      <c r="F1054" s="160"/>
    </row>
    <row r="1055" spans="5:6" x14ac:dyDescent="0.25">
      <c r="E1055" s="159"/>
      <c r="F1055" s="160"/>
    </row>
    <row r="1056" spans="5:6" x14ac:dyDescent="0.25">
      <c r="E1056" s="159"/>
      <c r="F1056" s="160"/>
    </row>
    <row r="1057" spans="5:6" x14ac:dyDescent="0.25">
      <c r="E1057" s="159"/>
      <c r="F1057" s="160"/>
    </row>
    <row r="1058" spans="5:6" x14ac:dyDescent="0.25">
      <c r="E1058" s="159"/>
      <c r="F1058" s="160"/>
    </row>
    <row r="1059" spans="5:6" x14ac:dyDescent="0.25">
      <c r="E1059" s="159"/>
      <c r="F1059" s="160"/>
    </row>
    <row r="1060" spans="5:6" x14ac:dyDescent="0.25">
      <c r="E1060" s="159"/>
      <c r="F1060" s="160"/>
    </row>
    <row r="1061" spans="5:6" x14ac:dyDescent="0.25">
      <c r="E1061" s="159"/>
      <c r="F1061" s="160"/>
    </row>
    <row r="1062" spans="5:6" x14ac:dyDescent="0.25">
      <c r="E1062" s="159"/>
      <c r="F1062" s="160"/>
    </row>
    <row r="1063" spans="5:6" x14ac:dyDescent="0.25">
      <c r="E1063" s="159"/>
      <c r="F1063" s="160"/>
    </row>
    <row r="1064" spans="5:6" x14ac:dyDescent="0.25">
      <c r="E1064" s="159"/>
      <c r="F1064" s="160"/>
    </row>
    <row r="1065" spans="5:6" x14ac:dyDescent="0.25">
      <c r="E1065" s="159"/>
      <c r="F1065" s="160"/>
    </row>
    <row r="1066" spans="5:6" x14ac:dyDescent="0.25">
      <c r="E1066" s="159"/>
      <c r="F1066" s="160"/>
    </row>
    <row r="1067" spans="5:6" x14ac:dyDescent="0.25">
      <c r="E1067" s="159"/>
      <c r="F1067" s="160"/>
    </row>
    <row r="1068" spans="5:6" x14ac:dyDescent="0.25">
      <c r="E1068" s="159"/>
      <c r="F1068" s="160"/>
    </row>
    <row r="1069" spans="5:6" x14ac:dyDescent="0.25">
      <c r="E1069" s="159"/>
      <c r="F1069" s="160"/>
    </row>
    <row r="1070" spans="5:6" x14ac:dyDescent="0.25">
      <c r="E1070" s="159"/>
      <c r="F1070" s="160"/>
    </row>
    <row r="1071" spans="5:6" x14ac:dyDescent="0.25">
      <c r="E1071" s="159"/>
      <c r="F1071" s="160"/>
    </row>
    <row r="1072" spans="5:6" x14ac:dyDescent="0.25">
      <c r="E1072" s="159"/>
      <c r="F1072" s="160"/>
    </row>
    <row r="1073" spans="5:6" x14ac:dyDescent="0.25">
      <c r="E1073" s="159"/>
      <c r="F1073" s="160"/>
    </row>
    <row r="1074" spans="5:6" x14ac:dyDescent="0.25">
      <c r="E1074" s="159"/>
      <c r="F1074" s="160"/>
    </row>
    <row r="1075" spans="5:6" x14ac:dyDescent="0.25">
      <c r="E1075" s="159"/>
      <c r="F1075" s="160"/>
    </row>
    <row r="1076" spans="5:6" x14ac:dyDescent="0.25">
      <c r="E1076" s="159"/>
      <c r="F1076" s="160"/>
    </row>
    <row r="1077" spans="5:6" x14ac:dyDescent="0.25">
      <c r="E1077" s="159"/>
      <c r="F1077" s="160"/>
    </row>
    <row r="1078" spans="5:6" x14ac:dyDescent="0.25">
      <c r="E1078" s="159"/>
      <c r="F1078" s="160"/>
    </row>
    <row r="1079" spans="5:6" x14ac:dyDescent="0.25">
      <c r="E1079" s="159"/>
      <c r="F1079" s="160"/>
    </row>
    <row r="1080" spans="5:6" x14ac:dyDescent="0.25">
      <c r="E1080" s="159"/>
      <c r="F1080" s="160"/>
    </row>
    <row r="1081" spans="5:6" x14ac:dyDescent="0.25">
      <c r="E1081" s="159"/>
      <c r="F1081" s="160"/>
    </row>
    <row r="1082" spans="5:6" x14ac:dyDescent="0.25">
      <c r="E1082" s="159"/>
      <c r="F1082" s="160"/>
    </row>
    <row r="1083" spans="5:6" x14ac:dyDescent="0.25">
      <c r="E1083" s="159"/>
      <c r="F1083" s="160"/>
    </row>
    <row r="1084" spans="5:6" x14ac:dyDescent="0.25">
      <c r="E1084" s="159"/>
      <c r="F1084" s="160"/>
    </row>
    <row r="1085" spans="5:6" x14ac:dyDescent="0.25">
      <c r="E1085" s="159"/>
      <c r="F1085" s="160"/>
    </row>
    <row r="1086" spans="5:6" x14ac:dyDescent="0.25">
      <c r="E1086" s="159"/>
      <c r="F1086" s="160"/>
    </row>
    <row r="1087" spans="5:6" x14ac:dyDescent="0.25">
      <c r="E1087" s="159"/>
      <c r="F1087" s="160"/>
    </row>
    <row r="1088" spans="5:6" x14ac:dyDescent="0.25">
      <c r="E1088" s="159"/>
      <c r="F1088" s="160"/>
    </row>
    <row r="1089" spans="5:6" x14ac:dyDescent="0.25">
      <c r="E1089" s="159"/>
      <c r="F1089" s="160"/>
    </row>
    <row r="1090" spans="5:6" x14ac:dyDescent="0.25">
      <c r="E1090" s="159"/>
      <c r="F1090" s="160"/>
    </row>
    <row r="1091" spans="5:6" x14ac:dyDescent="0.25">
      <c r="E1091" s="159"/>
      <c r="F1091" s="160"/>
    </row>
    <row r="1092" spans="5:6" x14ac:dyDescent="0.25">
      <c r="E1092" s="159"/>
      <c r="F1092" s="160"/>
    </row>
    <row r="1093" spans="5:6" x14ac:dyDescent="0.25">
      <c r="E1093" s="159"/>
      <c r="F1093" s="160"/>
    </row>
    <row r="1094" spans="5:6" x14ac:dyDescent="0.25">
      <c r="E1094" s="159"/>
      <c r="F1094" s="160"/>
    </row>
    <row r="1095" spans="5:6" x14ac:dyDescent="0.25">
      <c r="E1095" s="159"/>
      <c r="F1095" s="160"/>
    </row>
    <row r="1096" spans="5:6" x14ac:dyDescent="0.25">
      <c r="E1096" s="159"/>
      <c r="F1096" s="160"/>
    </row>
    <row r="1097" spans="5:6" x14ac:dyDescent="0.25">
      <c r="E1097" s="159"/>
      <c r="F1097" s="160"/>
    </row>
    <row r="1098" spans="5:6" x14ac:dyDescent="0.25">
      <c r="E1098" s="159"/>
      <c r="F1098" s="160"/>
    </row>
    <row r="1099" spans="5:6" x14ac:dyDescent="0.25">
      <c r="E1099" s="159"/>
      <c r="F1099" s="160"/>
    </row>
    <row r="1100" spans="5:6" x14ac:dyDescent="0.25">
      <c r="E1100" s="159"/>
      <c r="F1100" s="160"/>
    </row>
    <row r="1101" spans="5:6" x14ac:dyDescent="0.25">
      <c r="E1101" s="159"/>
      <c r="F1101" s="160"/>
    </row>
    <row r="1102" spans="5:6" x14ac:dyDescent="0.25">
      <c r="E1102" s="159"/>
      <c r="F1102" s="160"/>
    </row>
    <row r="1103" spans="5:6" x14ac:dyDescent="0.25">
      <c r="E1103" s="159"/>
      <c r="F1103" s="160"/>
    </row>
    <row r="1104" spans="5:6" x14ac:dyDescent="0.25">
      <c r="E1104" s="159"/>
      <c r="F1104" s="160"/>
    </row>
    <row r="1105" spans="5:6" x14ac:dyDescent="0.25">
      <c r="E1105" s="159"/>
      <c r="F1105" s="160"/>
    </row>
    <row r="1106" spans="5:6" x14ac:dyDescent="0.25">
      <c r="E1106" s="159"/>
      <c r="F1106" s="160"/>
    </row>
    <row r="1107" spans="5:6" x14ac:dyDescent="0.25">
      <c r="E1107" s="159"/>
      <c r="F1107" s="160"/>
    </row>
    <row r="1108" spans="5:6" x14ac:dyDescent="0.25">
      <c r="E1108" s="159"/>
      <c r="F1108" s="160"/>
    </row>
  </sheetData>
  <mergeCells count="1">
    <mergeCell ref="G1:G2"/>
  </mergeCells>
  <printOptions horizontalCentered="1" headings="1"/>
  <pageMargins left="0.25" right="0.25" top="0.75" bottom="0.75" header="0.3" footer="0.3"/>
  <pageSetup scale="79" orientation="landscape" r:id="rId1"/>
  <headerFooter>
    <oddHeader>&amp;C&amp;"Book Antiqua,Bold"&amp;14&amp;KFF0000Golden Age Center
Tentative Budget 2026</oddHeader>
    <oddFooter>&amp;C&amp;A&amp;R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F24"/>
  <sheetViews>
    <sheetView tabSelected="1" view="pageLayout" zoomScaleNormal="100" zoomScaleSheetLayoutView="100" workbookViewId="0">
      <selection activeCell="D20" sqref="D20"/>
    </sheetView>
  </sheetViews>
  <sheetFormatPr defaultColWidth="8.85546875" defaultRowHeight="18.75" x14ac:dyDescent="0.3"/>
  <cols>
    <col min="1" max="1" width="40.7109375" style="1" customWidth="1"/>
    <col min="2" max="4" width="15" style="1" customWidth="1"/>
    <col min="5" max="5" width="17.7109375" style="1" bestFit="1" customWidth="1"/>
    <col min="6" max="6" width="48.28515625" style="1" customWidth="1"/>
    <col min="7" max="16384" width="8.85546875" style="1"/>
  </cols>
  <sheetData>
    <row r="1" spans="1:6" x14ac:dyDescent="0.3">
      <c r="A1" s="162"/>
      <c r="B1" s="163" t="s">
        <v>140</v>
      </c>
      <c r="C1" s="163" t="s">
        <v>144</v>
      </c>
      <c r="D1" s="167" t="s">
        <v>157</v>
      </c>
      <c r="E1" s="169" t="s">
        <v>155</v>
      </c>
      <c r="F1" s="172" t="s">
        <v>15</v>
      </c>
    </row>
    <row r="2" spans="1:6" x14ac:dyDescent="0.3">
      <c r="A2" s="164"/>
      <c r="B2" s="96" t="s">
        <v>126</v>
      </c>
      <c r="C2" s="96" t="s">
        <v>126</v>
      </c>
      <c r="D2" s="98" t="s">
        <v>159</v>
      </c>
      <c r="E2" s="100" t="s">
        <v>126</v>
      </c>
      <c r="F2" s="173"/>
    </row>
    <row r="3" spans="1:6" x14ac:dyDescent="0.3">
      <c r="A3" s="129" t="s">
        <v>0</v>
      </c>
      <c r="B3" s="114"/>
      <c r="C3" s="114"/>
      <c r="D3" s="118"/>
      <c r="E3" s="119"/>
      <c r="F3" s="2"/>
    </row>
    <row r="4" spans="1:6" x14ac:dyDescent="0.3">
      <c r="A4" s="121" t="s">
        <v>8</v>
      </c>
      <c r="B4" s="116">
        <v>2000000</v>
      </c>
      <c r="C4" s="116">
        <v>2200000</v>
      </c>
      <c r="D4" s="115">
        <v>1466667</v>
      </c>
      <c r="E4" s="116">
        <v>2200000</v>
      </c>
      <c r="F4" s="2"/>
    </row>
    <row r="5" spans="1:6" x14ac:dyDescent="0.3">
      <c r="A5" s="113" t="s">
        <v>1</v>
      </c>
      <c r="B5" s="120">
        <v>14000</v>
      </c>
      <c r="C5" s="120">
        <v>18000</v>
      </c>
      <c r="D5" s="115">
        <v>7036</v>
      </c>
      <c r="E5" s="116">
        <v>15000</v>
      </c>
      <c r="F5" s="2"/>
    </row>
    <row r="6" spans="1:6" x14ac:dyDescent="0.3">
      <c r="A6" s="113" t="s">
        <v>2</v>
      </c>
      <c r="B6" s="120"/>
      <c r="C6" s="120"/>
      <c r="D6" s="115">
        <v>1720</v>
      </c>
      <c r="E6" s="116"/>
      <c r="F6" s="2"/>
    </row>
    <row r="7" spans="1:6" x14ac:dyDescent="0.3">
      <c r="A7" s="113"/>
      <c r="B7" s="120"/>
      <c r="C7" s="120"/>
      <c r="D7" s="115"/>
      <c r="E7" s="116"/>
      <c r="F7" s="2"/>
    </row>
    <row r="8" spans="1:6" x14ac:dyDescent="0.3">
      <c r="A8" s="125" t="s">
        <v>3</v>
      </c>
      <c r="B8" s="127">
        <f>+SUM(B3:B7)</f>
        <v>2014000</v>
      </c>
      <c r="C8" s="127">
        <f>+SUM(C3:C7)</f>
        <v>2218000</v>
      </c>
      <c r="D8" s="115">
        <f>+SUM(D3:D7)</f>
        <v>1475423</v>
      </c>
      <c r="E8" s="116">
        <f>+SUM(E3:E7)</f>
        <v>2215000</v>
      </c>
      <c r="F8" s="2"/>
    </row>
    <row r="9" spans="1:6" x14ac:dyDescent="0.3">
      <c r="A9" s="113"/>
      <c r="B9" s="120"/>
      <c r="C9" s="120"/>
      <c r="D9" s="115"/>
      <c r="E9" s="116"/>
      <c r="F9" s="2"/>
    </row>
    <row r="10" spans="1:6" x14ac:dyDescent="0.3">
      <c r="A10" s="129" t="s">
        <v>4</v>
      </c>
      <c r="B10" s="120"/>
      <c r="C10" s="120"/>
      <c r="D10" s="115"/>
      <c r="E10" s="116"/>
      <c r="F10" s="2"/>
    </row>
    <row r="11" spans="1:6" x14ac:dyDescent="0.3">
      <c r="A11" s="113" t="s">
        <v>5</v>
      </c>
      <c r="B11" s="120">
        <v>500</v>
      </c>
      <c r="C11" s="120">
        <v>500</v>
      </c>
      <c r="D11" s="115">
        <v>0</v>
      </c>
      <c r="E11" s="116">
        <v>500</v>
      </c>
      <c r="F11" s="2"/>
    </row>
    <row r="12" spans="1:6" x14ac:dyDescent="0.3">
      <c r="A12" s="113" t="s">
        <v>127</v>
      </c>
      <c r="B12" s="120">
        <v>350</v>
      </c>
      <c r="C12" s="120">
        <v>350</v>
      </c>
      <c r="D12" s="115">
        <v>210</v>
      </c>
      <c r="E12" s="116">
        <v>350</v>
      </c>
      <c r="F12" s="2"/>
    </row>
    <row r="13" spans="1:6" x14ac:dyDescent="0.3">
      <c r="A13" s="113" t="s">
        <v>6</v>
      </c>
      <c r="B13" s="120">
        <v>0</v>
      </c>
      <c r="C13" s="120">
        <v>0</v>
      </c>
      <c r="D13" s="115">
        <v>5100</v>
      </c>
      <c r="E13" s="116">
        <v>5100</v>
      </c>
      <c r="F13" s="2"/>
    </row>
    <row r="14" spans="1:6" x14ac:dyDescent="0.3">
      <c r="A14" s="113" t="s">
        <v>7</v>
      </c>
      <c r="B14" s="120"/>
      <c r="C14" s="120"/>
      <c r="D14" s="115"/>
      <c r="E14" s="116"/>
      <c r="F14" s="2"/>
    </row>
    <row r="15" spans="1:6" x14ac:dyDescent="0.3">
      <c r="A15" s="113" t="s">
        <v>8</v>
      </c>
      <c r="B15" s="120"/>
      <c r="C15" s="120"/>
      <c r="D15" s="115"/>
      <c r="E15" s="116"/>
      <c r="F15" s="2"/>
    </row>
    <row r="16" spans="1:6" x14ac:dyDescent="0.3">
      <c r="A16" s="121" t="s">
        <v>9</v>
      </c>
      <c r="B16" s="116">
        <v>1000000</v>
      </c>
      <c r="C16" s="116">
        <v>1200000</v>
      </c>
      <c r="D16" s="115">
        <v>1010000</v>
      </c>
      <c r="E16" s="116">
        <v>1300000</v>
      </c>
      <c r="F16" s="2"/>
    </row>
    <row r="17" spans="1:6" x14ac:dyDescent="0.3">
      <c r="A17" s="121" t="s">
        <v>10</v>
      </c>
      <c r="B17" s="116">
        <v>720000</v>
      </c>
      <c r="C17" s="116">
        <v>780000</v>
      </c>
      <c r="D17" s="115">
        <v>405000</v>
      </c>
      <c r="E17" s="116">
        <v>600000</v>
      </c>
      <c r="F17" s="2"/>
    </row>
    <row r="18" spans="1:6" x14ac:dyDescent="0.3">
      <c r="A18" s="113" t="s">
        <v>11</v>
      </c>
      <c r="B18" s="120">
        <v>3500</v>
      </c>
      <c r="C18" s="120">
        <v>3500</v>
      </c>
      <c r="D18" s="115">
        <v>5100</v>
      </c>
      <c r="E18" s="116">
        <v>3500</v>
      </c>
      <c r="F18" s="2"/>
    </row>
    <row r="19" spans="1:6" hidden="1" x14ac:dyDescent="0.3">
      <c r="A19" s="113" t="s">
        <v>12</v>
      </c>
      <c r="B19" s="120"/>
      <c r="C19" s="120"/>
      <c r="D19" s="115"/>
      <c r="E19" s="116"/>
      <c r="F19" s="2"/>
    </row>
    <row r="20" spans="1:6" x14ac:dyDescent="0.3">
      <c r="A20" s="113"/>
      <c r="B20" s="120"/>
      <c r="C20" s="120"/>
      <c r="D20" s="115"/>
      <c r="E20" s="116"/>
      <c r="F20" s="2"/>
    </row>
    <row r="21" spans="1:6" x14ac:dyDescent="0.3">
      <c r="A21" s="121" t="s">
        <v>13</v>
      </c>
      <c r="B21" s="116">
        <f>+SUM(B10:B20)</f>
        <v>1724350</v>
      </c>
      <c r="C21" s="116">
        <f>+SUM(C10:C20)</f>
        <v>1984350</v>
      </c>
      <c r="D21" s="115">
        <f>+SUM(D10:D20)</f>
        <v>1425410</v>
      </c>
      <c r="E21" s="116">
        <f>+SUM(E10:E20)</f>
        <v>1909450</v>
      </c>
      <c r="F21" s="2"/>
    </row>
    <row r="22" spans="1:6" x14ac:dyDescent="0.3">
      <c r="A22" s="113"/>
      <c r="B22" s="120"/>
      <c r="C22" s="120"/>
      <c r="D22" s="115"/>
      <c r="E22" s="116"/>
      <c r="F22" s="2"/>
    </row>
    <row r="23" spans="1:6" ht="19.5" thickBot="1" x14ac:dyDescent="0.35">
      <c r="A23" s="165" t="s">
        <v>14</v>
      </c>
      <c r="B23" s="166">
        <f>+B8-B21</f>
        <v>289650</v>
      </c>
      <c r="C23" s="166">
        <f>+C8-C21</f>
        <v>233650</v>
      </c>
      <c r="D23" s="168">
        <f>+D8-D21</f>
        <v>50013</v>
      </c>
      <c r="E23" s="166">
        <f>+E8-E21</f>
        <v>305550</v>
      </c>
      <c r="F23" s="2"/>
    </row>
    <row r="24" spans="1:6" x14ac:dyDescent="0.3">
      <c r="B24" s="3"/>
      <c r="C24" s="3"/>
      <c r="D24" s="3"/>
      <c r="E24" s="3"/>
    </row>
  </sheetData>
  <mergeCells count="1">
    <mergeCell ref="F1:F2"/>
  </mergeCells>
  <printOptions horizontalCentered="1" headings="1" gridLines="1"/>
  <pageMargins left="0.25" right="0.25" top="0.75" bottom="0.75" header="0.3" footer="0.3"/>
  <pageSetup scale="85" orientation="landscape" r:id="rId1"/>
  <headerFooter>
    <oddHeader xml:space="preserve">&amp;C&amp;"Book Antiqua,Bold"&amp;14&amp;K7030A0District Headquarters
Tentative Budget 2026
&amp;"Book Antiqua,Regular"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Care Center</vt:lpstr>
      <vt:lpstr>COA</vt:lpstr>
      <vt:lpstr>District</vt:lpstr>
      <vt:lpstr>'Care Center'!Print_Area</vt:lpstr>
      <vt:lpstr>COA!Print_Area</vt:lpstr>
      <vt:lpstr>'Care Center'!Print_Titles</vt:lpstr>
      <vt:lpstr>COA!Print_Titles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Staker</dc:creator>
  <cp:lastModifiedBy>Alicen Hatch</cp:lastModifiedBy>
  <cp:lastPrinted>2025-11-11T00:52:43Z</cp:lastPrinted>
  <dcterms:created xsi:type="dcterms:W3CDTF">2017-11-03T17:00:06Z</dcterms:created>
  <dcterms:modified xsi:type="dcterms:W3CDTF">2025-11-13T22:39:15Z</dcterms:modified>
</cp:coreProperties>
</file>