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nnette Ames\Desktop\"/>
    </mc:Choice>
  </mc:AlternateContent>
  <xr:revisionPtr revIDLastSave="0" documentId="13_ncr:1_{B21F8CCA-5BFA-448B-A2C4-7616C41B4A9C}" xr6:coauthVersionLast="47" xr6:coauthVersionMax="47" xr10:uidLastSave="{00000000-0000-0000-0000-000000000000}"/>
  <bookViews>
    <workbookView xWindow="-120" yWindow="-120" windowWidth="29040" windowHeight="15720" activeTab="7" xr2:uid="{00000000-000D-0000-FFFF-FFFF00000000}"/>
  </bookViews>
  <sheets>
    <sheet name="Water" sheetId="1" r:id="rId1"/>
    <sheet name="Sewer" sheetId="2" r:id="rId2"/>
    <sheet name="Irrigation" sheetId="3" r:id="rId3"/>
    <sheet name="Eden Sewer Serv Area" sheetId="6" r:id="rId4"/>
    <sheet name="Consolidated" sheetId="4" r:id="rId5"/>
    <sheet name="Public Version" sheetId="5" r:id="rId6"/>
    <sheet name="Website" sheetId="7" r:id="rId7"/>
    <sheet name="State" sheetId="8" r:id="rId8"/>
  </sheets>
  <externalReferences>
    <externalReference r:id="rId9"/>
  </externalReferences>
  <definedNames>
    <definedName name="_xlnm.Print_Area" localSheetId="4">Consolidated!$A$1:$AF$161</definedName>
    <definedName name="_xlnm.Print_Area" localSheetId="2">Irrigation!$A$1:$AG$105</definedName>
    <definedName name="_xlnm.Print_Area" localSheetId="1">Sewer!$A$1:$AG$121</definedName>
    <definedName name="_xlnm.Print_Area" localSheetId="0">Water!$A$1:$AG$136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2" i="8" l="1"/>
  <c r="K142" i="8"/>
  <c r="I142" i="8"/>
  <c r="K138" i="8"/>
  <c r="I138" i="8"/>
  <c r="K128" i="8"/>
  <c r="I128" i="8"/>
  <c r="G128" i="8"/>
  <c r="K118" i="8"/>
  <c r="I118" i="8"/>
  <c r="G118" i="8"/>
  <c r="K102" i="8"/>
  <c r="I102" i="8"/>
  <c r="G102" i="8"/>
  <c r="K91" i="8"/>
  <c r="I91" i="8"/>
  <c r="G91" i="8"/>
  <c r="K76" i="8"/>
  <c r="I76" i="8"/>
  <c r="G76" i="8"/>
  <c r="K62" i="8"/>
  <c r="I62" i="8"/>
  <c r="G62" i="8"/>
  <c r="K23" i="8"/>
  <c r="K24" i="8" s="1"/>
  <c r="I23" i="8"/>
  <c r="I24" i="8" s="1"/>
  <c r="G23" i="8"/>
  <c r="G24" i="8" s="1"/>
  <c r="G25" i="8" l="1"/>
  <c r="K130" i="8"/>
  <c r="K140" i="8" s="1"/>
  <c r="G130" i="8"/>
  <c r="G140" i="8" s="1"/>
  <c r="G144" i="8" s="1"/>
  <c r="I130" i="8"/>
  <c r="I140" i="8" s="1"/>
  <c r="I144" i="8" s="1"/>
  <c r="AD79" i="4"/>
  <c r="AF79" i="4" s="1"/>
  <c r="I143" i="5"/>
  <c r="J143" i="7"/>
  <c r="J141" i="7"/>
  <c r="J139" i="7"/>
  <c r="J130" i="7"/>
  <c r="I139" i="5"/>
  <c r="K143" i="5"/>
  <c r="K139" i="5"/>
  <c r="K129" i="5"/>
  <c r="G129" i="5"/>
  <c r="G119" i="5"/>
  <c r="G103" i="5"/>
  <c r="G92" i="5"/>
  <c r="G77" i="5"/>
  <c r="G63" i="5"/>
  <c r="G24" i="5"/>
  <c r="AF157" i="4"/>
  <c r="S93" i="1"/>
  <c r="T150" i="4"/>
  <c r="U150" i="4"/>
  <c r="V150" i="4"/>
  <c r="W150" i="4"/>
  <c r="X150" i="4"/>
  <c r="Y150" i="4"/>
  <c r="Z150" i="4"/>
  <c r="AA150" i="4"/>
  <c r="AB150" i="4"/>
  <c r="AC150" i="4"/>
  <c r="AD150" i="4"/>
  <c r="AE150" i="4"/>
  <c r="AE96" i="3"/>
  <c r="AE98" i="3" s="1"/>
  <c r="AE48" i="3"/>
  <c r="AE44" i="2"/>
  <c r="AE43" i="2"/>
  <c r="AE42" i="2"/>
  <c r="AE41" i="2"/>
  <c r="AE40" i="2"/>
  <c r="AE39" i="2"/>
  <c r="AE38" i="2"/>
  <c r="AE37" i="2"/>
  <c r="AE36" i="2"/>
  <c r="AE33" i="2"/>
  <c r="AE32" i="2"/>
  <c r="AE31" i="2"/>
  <c r="AE30" i="2"/>
  <c r="AE29" i="2"/>
  <c r="AE28" i="2"/>
  <c r="AE27" i="2"/>
  <c r="AE104" i="2"/>
  <c r="U15" i="4"/>
  <c r="V15" i="4"/>
  <c r="W15" i="4"/>
  <c r="X15" i="4"/>
  <c r="Y15" i="4"/>
  <c r="Z15" i="4"/>
  <c r="AA15" i="4"/>
  <c r="AB15" i="4"/>
  <c r="AC15" i="4"/>
  <c r="AD15" i="4"/>
  <c r="AE15" i="4"/>
  <c r="T15" i="4"/>
  <c r="AE14" i="3"/>
  <c r="AE13" i="2"/>
  <c r="AE13" i="1"/>
  <c r="T102" i="4"/>
  <c r="X79" i="4"/>
  <c r="Y79" i="4"/>
  <c r="AD96" i="4"/>
  <c r="AE132" i="4"/>
  <c r="AB132" i="4"/>
  <c r="Y132" i="4"/>
  <c r="V132" i="4"/>
  <c r="T104" i="4"/>
  <c r="T56" i="4"/>
  <c r="T50" i="4"/>
  <c r="AF50" i="4" s="1"/>
  <c r="AB38" i="4"/>
  <c r="W38" i="4"/>
  <c r="Y38" i="4"/>
  <c r="AA38" i="4"/>
  <c r="AC38" i="4"/>
  <c r="AD38" i="4"/>
  <c r="U16" i="4"/>
  <c r="V16" i="4"/>
  <c r="W16" i="4"/>
  <c r="X16" i="4"/>
  <c r="Y16" i="4"/>
  <c r="Z16" i="4"/>
  <c r="AA16" i="4"/>
  <c r="AB16" i="4"/>
  <c r="AC16" i="4"/>
  <c r="AD16" i="4"/>
  <c r="AE16" i="4"/>
  <c r="U11" i="4"/>
  <c r="V11" i="4"/>
  <c r="W11" i="4"/>
  <c r="X11" i="4"/>
  <c r="Y11" i="4"/>
  <c r="Z11" i="4"/>
  <c r="AA11" i="4"/>
  <c r="AB11" i="4"/>
  <c r="AC11" i="4"/>
  <c r="AD11" i="4"/>
  <c r="AE11" i="4"/>
  <c r="T11" i="4"/>
  <c r="AE69" i="1"/>
  <c r="G131" i="5" l="1"/>
  <c r="G141" i="5" s="1"/>
  <c r="G25" i="5"/>
  <c r="AF150" i="4"/>
  <c r="AF15" i="4"/>
  <c r="S129" i="4"/>
  <c r="S112" i="4"/>
  <c r="S142" i="4"/>
  <c r="S98" i="4"/>
  <c r="S82" i="4"/>
  <c r="S65" i="4"/>
  <c r="S27" i="4"/>
  <c r="S29" i="4" s="1"/>
  <c r="P78" i="6"/>
  <c r="P75" i="6"/>
  <c r="P24" i="6"/>
  <c r="P81" i="6" s="1"/>
  <c r="R80" i="3"/>
  <c r="R63" i="3"/>
  <c r="R24" i="3"/>
  <c r="R26" i="3" s="1"/>
  <c r="R91" i="2"/>
  <c r="R73" i="2"/>
  <c r="R59" i="2"/>
  <c r="R22" i="2"/>
  <c r="R77" i="1"/>
  <c r="R61" i="1"/>
  <c r="R23" i="1"/>
  <c r="G7" i="4"/>
  <c r="J7" i="4"/>
  <c r="G8" i="4"/>
  <c r="J8" i="4"/>
  <c r="P8" i="4"/>
  <c r="P9" i="4"/>
  <c r="G11" i="4"/>
  <c r="G12" i="4"/>
  <c r="G13" i="4"/>
  <c r="G14" i="4"/>
  <c r="G16" i="4"/>
  <c r="G17" i="4"/>
  <c r="G21" i="4"/>
  <c r="G22" i="4"/>
  <c r="G23" i="4"/>
  <c r="F27" i="4"/>
  <c r="F154" i="4" s="1"/>
  <c r="H27" i="4"/>
  <c r="H29" i="4" s="1"/>
  <c r="I27" i="4"/>
  <c r="I154" i="4" s="1"/>
  <c r="K27" i="4"/>
  <c r="K29" i="4" s="1"/>
  <c r="L27" i="4"/>
  <c r="L29" i="4" s="1"/>
  <c r="M27" i="4"/>
  <c r="M29" i="4" s="1"/>
  <c r="N27" i="4"/>
  <c r="N29" i="4" s="1"/>
  <c r="O27" i="4"/>
  <c r="O29" i="4" s="1"/>
  <c r="G32" i="4"/>
  <c r="G34" i="4"/>
  <c r="G35" i="4"/>
  <c r="G36" i="4"/>
  <c r="G37" i="4"/>
  <c r="G38" i="4"/>
  <c r="J38" i="4"/>
  <c r="G39" i="4"/>
  <c r="J41" i="4"/>
  <c r="G42" i="4"/>
  <c r="J42" i="4"/>
  <c r="G43" i="4"/>
  <c r="J44" i="4"/>
  <c r="G45" i="4"/>
  <c r="G46" i="4"/>
  <c r="J46" i="4"/>
  <c r="G52" i="4"/>
  <c r="G53" i="4"/>
  <c r="G54" i="4"/>
  <c r="G55" i="4"/>
  <c r="G56" i="4"/>
  <c r="G57" i="4"/>
  <c r="G58" i="4"/>
  <c r="G59" i="4"/>
  <c r="G60" i="4"/>
  <c r="G62" i="4"/>
  <c r="G63" i="4"/>
  <c r="F65" i="4"/>
  <c r="H65" i="4"/>
  <c r="I65" i="4"/>
  <c r="K65" i="4"/>
  <c r="L65" i="4"/>
  <c r="M65" i="4"/>
  <c r="N65" i="4"/>
  <c r="O65" i="4"/>
  <c r="P65" i="4"/>
  <c r="G68" i="4"/>
  <c r="G69" i="4"/>
  <c r="G70" i="4"/>
  <c r="G71" i="4"/>
  <c r="G72" i="4"/>
  <c r="G73" i="4"/>
  <c r="G74" i="4"/>
  <c r="G76" i="4"/>
  <c r="G77" i="4"/>
  <c r="P77" i="4"/>
  <c r="G79" i="4"/>
  <c r="F82" i="4"/>
  <c r="H82" i="4"/>
  <c r="I82" i="4"/>
  <c r="J82" i="4"/>
  <c r="K82" i="4"/>
  <c r="L82" i="4"/>
  <c r="M82" i="4"/>
  <c r="N82" i="4"/>
  <c r="O82" i="4"/>
  <c r="G85" i="4"/>
  <c r="G86" i="4"/>
  <c r="G87" i="4"/>
  <c r="G88" i="4"/>
  <c r="G89" i="4"/>
  <c r="G90" i="4"/>
  <c r="G91" i="4"/>
  <c r="G92" i="4"/>
  <c r="G93" i="4"/>
  <c r="F98" i="4"/>
  <c r="H98" i="4"/>
  <c r="I98" i="4"/>
  <c r="J98" i="4"/>
  <c r="K98" i="4"/>
  <c r="L98" i="4"/>
  <c r="M98" i="4"/>
  <c r="N98" i="4"/>
  <c r="O98" i="4"/>
  <c r="G101" i="4"/>
  <c r="G102" i="4"/>
  <c r="G103" i="4"/>
  <c r="G104" i="4"/>
  <c r="G105" i="4"/>
  <c r="G106" i="4"/>
  <c r="G109" i="4"/>
  <c r="F112" i="4"/>
  <c r="H112" i="4"/>
  <c r="I112" i="4"/>
  <c r="J112" i="4"/>
  <c r="K112" i="4"/>
  <c r="L112" i="4"/>
  <c r="M112" i="4"/>
  <c r="N112" i="4"/>
  <c r="O112" i="4"/>
  <c r="G115" i="4"/>
  <c r="G116" i="4"/>
  <c r="G117" i="4"/>
  <c r="G118" i="4"/>
  <c r="G119" i="4"/>
  <c r="H120" i="4"/>
  <c r="G121" i="4"/>
  <c r="G122" i="4"/>
  <c r="G123" i="4"/>
  <c r="G124" i="4"/>
  <c r="H124" i="4"/>
  <c r="G125" i="4"/>
  <c r="G126" i="4"/>
  <c r="G127" i="4"/>
  <c r="F129" i="4"/>
  <c r="I129" i="4"/>
  <c r="J129" i="4"/>
  <c r="K129" i="4"/>
  <c r="L129" i="4"/>
  <c r="M129" i="4"/>
  <c r="N129" i="4"/>
  <c r="O129" i="4"/>
  <c r="P129" i="4"/>
  <c r="P130" i="4"/>
  <c r="P132" i="4"/>
  <c r="P136" i="4"/>
  <c r="F142" i="4"/>
  <c r="G142" i="4"/>
  <c r="H142" i="4"/>
  <c r="I142" i="4"/>
  <c r="J142" i="4"/>
  <c r="K142" i="4"/>
  <c r="N142" i="4"/>
  <c r="O142" i="4"/>
  <c r="O78" i="6"/>
  <c r="O61" i="6"/>
  <c r="O75" i="6"/>
  <c r="O24" i="6"/>
  <c r="O81" i="6" s="1"/>
  <c r="I129" i="5"/>
  <c r="T140" i="4"/>
  <c r="AE57" i="2"/>
  <c r="AE14" i="1"/>
  <c r="H154" i="4" l="1"/>
  <c r="N145" i="4"/>
  <c r="R80" i="1"/>
  <c r="R83" i="1" s="1"/>
  <c r="P27" i="4"/>
  <c r="H129" i="4"/>
  <c r="S145" i="4"/>
  <c r="S154" i="4" s="1"/>
  <c r="R83" i="3"/>
  <c r="G98" i="4"/>
  <c r="I29" i="4"/>
  <c r="R94" i="2"/>
  <c r="R97" i="2" s="1"/>
  <c r="R24" i="2"/>
  <c r="R25" i="1"/>
  <c r="R86" i="3"/>
  <c r="G82" i="4"/>
  <c r="G27" i="4"/>
  <c r="G154" i="4" s="1"/>
  <c r="O145" i="4"/>
  <c r="O154" i="4" s="1"/>
  <c r="K154" i="4"/>
  <c r="G65" i="4"/>
  <c r="G129" i="4"/>
  <c r="G112" i="4"/>
  <c r="J27" i="4"/>
  <c r="J29" i="4" s="1"/>
  <c r="J65" i="4"/>
  <c r="N154" i="4"/>
  <c r="T106" i="2"/>
  <c r="U106" i="2"/>
  <c r="V106" i="2"/>
  <c r="W106" i="2"/>
  <c r="X106" i="2"/>
  <c r="Y106" i="2"/>
  <c r="Z106" i="2"/>
  <c r="AA106" i="2"/>
  <c r="AB106" i="2"/>
  <c r="AC106" i="2"/>
  <c r="AD106" i="2"/>
  <c r="S106" i="2"/>
  <c r="T93" i="1"/>
  <c r="U93" i="1"/>
  <c r="V93" i="1"/>
  <c r="W93" i="1"/>
  <c r="X93" i="1"/>
  <c r="Y93" i="1"/>
  <c r="Z93" i="1"/>
  <c r="AA93" i="1"/>
  <c r="AB93" i="1"/>
  <c r="AC93" i="1"/>
  <c r="AD93" i="1"/>
  <c r="T98" i="3"/>
  <c r="U98" i="3"/>
  <c r="V98" i="3"/>
  <c r="W98" i="3"/>
  <c r="X98" i="3"/>
  <c r="Y98" i="3"/>
  <c r="Z98" i="3"/>
  <c r="AA98" i="3"/>
  <c r="AB98" i="3"/>
  <c r="AC98" i="3"/>
  <c r="AD98" i="3"/>
  <c r="S98" i="3"/>
  <c r="U137" i="4"/>
  <c r="V137" i="4"/>
  <c r="W137" i="4"/>
  <c r="X137" i="4"/>
  <c r="Y137" i="4"/>
  <c r="Z137" i="4"/>
  <c r="AA137" i="4"/>
  <c r="AB137" i="4"/>
  <c r="AC137" i="4"/>
  <c r="AD137" i="4"/>
  <c r="AE137" i="4"/>
  <c r="T137" i="4"/>
  <c r="V76" i="4"/>
  <c r="U140" i="4"/>
  <c r="V140" i="4"/>
  <c r="W140" i="4"/>
  <c r="X140" i="4"/>
  <c r="Y140" i="4"/>
  <c r="Z140" i="4"/>
  <c r="AA140" i="4"/>
  <c r="AB140" i="4"/>
  <c r="AC140" i="4"/>
  <c r="AD140" i="4"/>
  <c r="AE140" i="4"/>
  <c r="AD40" i="4"/>
  <c r="T138" i="4"/>
  <c r="P138" i="4" s="1"/>
  <c r="U135" i="4"/>
  <c r="V135" i="4"/>
  <c r="W135" i="4"/>
  <c r="X135" i="4"/>
  <c r="Y135" i="4"/>
  <c r="Z135" i="4"/>
  <c r="AA135" i="4"/>
  <c r="AB135" i="4"/>
  <c r="AC135" i="4"/>
  <c r="AD135" i="4"/>
  <c r="AE135" i="4"/>
  <c r="T135" i="4"/>
  <c r="T134" i="4"/>
  <c r="P134" i="4" s="1"/>
  <c r="T133" i="4"/>
  <c r="P133" i="4" s="1"/>
  <c r="T24" i="4"/>
  <c r="T23" i="4"/>
  <c r="U23" i="4"/>
  <c r="V23" i="4"/>
  <c r="W23" i="4"/>
  <c r="X23" i="4"/>
  <c r="Y23" i="4"/>
  <c r="Z23" i="4"/>
  <c r="AA23" i="4"/>
  <c r="AB23" i="4"/>
  <c r="AC23" i="4"/>
  <c r="AD23" i="4"/>
  <c r="AE23" i="4"/>
  <c r="U21" i="4"/>
  <c r="V21" i="4"/>
  <c r="W21" i="4"/>
  <c r="X21" i="4"/>
  <c r="Y21" i="4"/>
  <c r="Z21" i="4"/>
  <c r="AA21" i="4"/>
  <c r="AB21" i="4"/>
  <c r="AC21" i="4"/>
  <c r="AD21" i="4"/>
  <c r="AE21" i="4"/>
  <c r="T21" i="4"/>
  <c r="T16" i="4"/>
  <c r="Q59" i="2"/>
  <c r="P135" i="4" l="1"/>
  <c r="AE93" i="1"/>
  <c r="J154" i="4"/>
  <c r="P140" i="4"/>
  <c r="P137" i="4"/>
  <c r="AF133" i="4"/>
  <c r="AF134" i="4"/>
  <c r="AF135" i="4"/>
  <c r="AF136" i="4"/>
  <c r="AF137" i="4"/>
  <c r="AF138" i="4"/>
  <c r="AF139" i="4"/>
  <c r="AF140" i="4"/>
  <c r="AF132" i="4"/>
  <c r="Q129" i="4"/>
  <c r="Q112" i="4"/>
  <c r="R142" i="4"/>
  <c r="Q142" i="4"/>
  <c r="R98" i="4"/>
  <c r="Q98" i="4"/>
  <c r="Q82" i="4"/>
  <c r="Q65" i="4"/>
  <c r="R65" i="4"/>
  <c r="R27" i="4"/>
  <c r="Q27" i="4"/>
  <c r="P63" i="3"/>
  <c r="Q63" i="3"/>
  <c r="Q61" i="1"/>
  <c r="Q77" i="1"/>
  <c r="N24" i="6"/>
  <c r="N61" i="6"/>
  <c r="N75" i="6"/>
  <c r="Q73" i="2"/>
  <c r="Q91" i="2"/>
  <c r="Q80" i="3"/>
  <c r="Q24" i="3"/>
  <c r="P24" i="3"/>
  <c r="P73" i="2"/>
  <c r="P59" i="2"/>
  <c r="P22" i="2"/>
  <c r="Q22" i="2"/>
  <c r="P61" i="1"/>
  <c r="P23" i="1"/>
  <c r="P25" i="1" s="1"/>
  <c r="Q23" i="1"/>
  <c r="Q25" i="1" s="1"/>
  <c r="O23" i="1"/>
  <c r="N23" i="1"/>
  <c r="O77" i="1"/>
  <c r="O61" i="1"/>
  <c r="O59" i="2"/>
  <c r="P105" i="3"/>
  <c r="P94" i="3"/>
  <c r="P92" i="3"/>
  <c r="P90" i="3"/>
  <c r="P76" i="3"/>
  <c r="P75" i="3"/>
  <c r="P73" i="3"/>
  <c r="P115" i="2"/>
  <c r="P102" i="2"/>
  <c r="P100" i="2"/>
  <c r="P91" i="2"/>
  <c r="P71" i="2"/>
  <c r="P70" i="2"/>
  <c r="P101" i="1"/>
  <c r="P91" i="1"/>
  <c r="P89" i="1"/>
  <c r="P87" i="1"/>
  <c r="T7" i="4"/>
  <c r="U7" i="4"/>
  <c r="V7" i="4"/>
  <c r="W7" i="4"/>
  <c r="X7" i="4"/>
  <c r="Y7" i="4"/>
  <c r="Z7" i="4"/>
  <c r="AA7" i="4"/>
  <c r="AB7" i="4"/>
  <c r="AC7" i="4"/>
  <c r="AD7" i="4"/>
  <c r="AE7" i="4"/>
  <c r="T10" i="4"/>
  <c r="U10" i="4"/>
  <c r="V10" i="4"/>
  <c r="W10" i="4"/>
  <c r="X10" i="4"/>
  <c r="Y10" i="4"/>
  <c r="Z10" i="4"/>
  <c r="AA10" i="4"/>
  <c r="AB10" i="4"/>
  <c r="AC10" i="4"/>
  <c r="AD10" i="4"/>
  <c r="AE10" i="4"/>
  <c r="T12" i="4"/>
  <c r="U12" i="4"/>
  <c r="V12" i="4"/>
  <c r="W12" i="4"/>
  <c r="X12" i="4"/>
  <c r="Y12" i="4"/>
  <c r="Z12" i="4"/>
  <c r="AA12" i="4"/>
  <c r="AB12" i="4"/>
  <c r="AC12" i="4"/>
  <c r="AD12" i="4"/>
  <c r="AE12" i="4"/>
  <c r="T13" i="4"/>
  <c r="U13" i="4"/>
  <c r="V13" i="4"/>
  <c r="W13" i="4"/>
  <c r="X13" i="4"/>
  <c r="Y13" i="4"/>
  <c r="Z13" i="4"/>
  <c r="AA13" i="4"/>
  <c r="AB13" i="4"/>
  <c r="AC13" i="4"/>
  <c r="AD13" i="4"/>
  <c r="AE13" i="4"/>
  <c r="T14" i="4"/>
  <c r="U14" i="4"/>
  <c r="V14" i="4"/>
  <c r="W14" i="4"/>
  <c r="X14" i="4"/>
  <c r="Y14" i="4"/>
  <c r="Z14" i="4"/>
  <c r="AA14" i="4"/>
  <c r="AB14" i="4"/>
  <c r="AC14" i="4"/>
  <c r="AD14" i="4"/>
  <c r="AE14" i="4"/>
  <c r="X17" i="4"/>
  <c r="Y17" i="4"/>
  <c r="Z17" i="4"/>
  <c r="AA17" i="4"/>
  <c r="AB17" i="4"/>
  <c r="AC17" i="4"/>
  <c r="U24" i="4"/>
  <c r="V24" i="4"/>
  <c r="W24" i="4"/>
  <c r="X24" i="4"/>
  <c r="Y24" i="4"/>
  <c r="Z24" i="4"/>
  <c r="AA24" i="4"/>
  <c r="AB24" i="4"/>
  <c r="AC24" i="4"/>
  <c r="AD24" i="4"/>
  <c r="AE24" i="4"/>
  <c r="T25" i="4"/>
  <c r="U25" i="4"/>
  <c r="V25" i="4"/>
  <c r="W25" i="4"/>
  <c r="X25" i="4"/>
  <c r="Y25" i="4"/>
  <c r="Z25" i="4"/>
  <c r="AA25" i="4"/>
  <c r="AB25" i="4"/>
  <c r="AC25" i="4"/>
  <c r="AD25" i="4"/>
  <c r="AE25" i="4"/>
  <c r="T32" i="4"/>
  <c r="U32" i="4"/>
  <c r="V32" i="4"/>
  <c r="W32" i="4"/>
  <c r="X32" i="4"/>
  <c r="T33" i="4"/>
  <c r="U33" i="4"/>
  <c r="V33" i="4"/>
  <c r="W33" i="4"/>
  <c r="X33" i="4"/>
  <c r="Y33" i="4"/>
  <c r="Z33" i="4"/>
  <c r="AA33" i="4"/>
  <c r="AB33" i="4"/>
  <c r="AC33" i="4"/>
  <c r="AD33" i="4"/>
  <c r="AE33" i="4"/>
  <c r="T34" i="4"/>
  <c r="U34" i="4"/>
  <c r="V34" i="4"/>
  <c r="W34" i="4"/>
  <c r="X34" i="4"/>
  <c r="Y34" i="4"/>
  <c r="Z34" i="4"/>
  <c r="AA34" i="4"/>
  <c r="AB34" i="4"/>
  <c r="AC34" i="4"/>
  <c r="AD34" i="4"/>
  <c r="AE34" i="4"/>
  <c r="V35" i="4"/>
  <c r="Y35" i="4"/>
  <c r="AB35" i="4"/>
  <c r="AE35" i="4"/>
  <c r="T36" i="4"/>
  <c r="U36" i="4"/>
  <c r="V36" i="4"/>
  <c r="W36" i="4"/>
  <c r="X36" i="4"/>
  <c r="Y36" i="4"/>
  <c r="Z36" i="4"/>
  <c r="AA36" i="4"/>
  <c r="AB36" i="4"/>
  <c r="AC36" i="4"/>
  <c r="AD36" i="4"/>
  <c r="AE36" i="4"/>
  <c r="V37" i="4"/>
  <c r="Y37" i="4"/>
  <c r="AB37" i="4"/>
  <c r="AE37" i="4"/>
  <c r="U39" i="4"/>
  <c r="Y39" i="4"/>
  <c r="AA39" i="4"/>
  <c r="AC39" i="4"/>
  <c r="T41" i="4"/>
  <c r="U41" i="4"/>
  <c r="V41" i="4"/>
  <c r="W41" i="4"/>
  <c r="X41" i="4"/>
  <c r="Y41" i="4"/>
  <c r="Z41" i="4"/>
  <c r="AA41" i="4"/>
  <c r="AB41" i="4"/>
  <c r="AC41" i="4"/>
  <c r="AD41" i="4"/>
  <c r="AE41" i="4"/>
  <c r="T42" i="4"/>
  <c r="U42" i="4"/>
  <c r="V42" i="4"/>
  <c r="W42" i="4"/>
  <c r="X42" i="4"/>
  <c r="Y42" i="4"/>
  <c r="Z42" i="4"/>
  <c r="AA42" i="4"/>
  <c r="AB42" i="4"/>
  <c r="AC42" i="4"/>
  <c r="AD42" i="4"/>
  <c r="AE42" i="4"/>
  <c r="AE43" i="4"/>
  <c r="T44" i="4"/>
  <c r="U44" i="4"/>
  <c r="V44" i="4"/>
  <c r="W44" i="4"/>
  <c r="X44" i="4"/>
  <c r="Y44" i="4"/>
  <c r="Z44" i="4"/>
  <c r="AA44" i="4"/>
  <c r="AB44" i="4"/>
  <c r="AC44" i="4"/>
  <c r="AD44" i="4"/>
  <c r="AE44" i="4"/>
  <c r="Z45" i="4"/>
  <c r="T46" i="4"/>
  <c r="U46" i="4"/>
  <c r="V46" i="4"/>
  <c r="W46" i="4"/>
  <c r="X46" i="4"/>
  <c r="Y46" i="4"/>
  <c r="Z46" i="4"/>
  <c r="AA46" i="4"/>
  <c r="AB46" i="4"/>
  <c r="AC46" i="4"/>
  <c r="AD46" i="4"/>
  <c r="AE46" i="4"/>
  <c r="T47" i="4"/>
  <c r="Z47" i="4"/>
  <c r="T48" i="4"/>
  <c r="Z48" i="4"/>
  <c r="AD49" i="4"/>
  <c r="U51" i="4"/>
  <c r="X51" i="4"/>
  <c r="AC51" i="4"/>
  <c r="U52" i="4"/>
  <c r="Y52" i="4"/>
  <c r="AC52" i="4"/>
  <c r="AE52" i="4"/>
  <c r="T53" i="4"/>
  <c r="U53" i="4"/>
  <c r="V53" i="4"/>
  <c r="W53" i="4"/>
  <c r="X53" i="4"/>
  <c r="Y53" i="4"/>
  <c r="Z53" i="4"/>
  <c r="AA53" i="4"/>
  <c r="AB53" i="4"/>
  <c r="AC53" i="4"/>
  <c r="AD53" i="4"/>
  <c r="AE53" i="4"/>
  <c r="T54" i="4"/>
  <c r="U54" i="4"/>
  <c r="W54" i="4"/>
  <c r="X54" i="4"/>
  <c r="AB54" i="4"/>
  <c r="AE54" i="4"/>
  <c r="T55" i="4"/>
  <c r="U55" i="4"/>
  <c r="V55" i="4"/>
  <c r="W55" i="4"/>
  <c r="X55" i="4"/>
  <c r="Y55" i="4"/>
  <c r="Z55" i="4"/>
  <c r="AA55" i="4"/>
  <c r="AB55" i="4"/>
  <c r="AC55" i="4"/>
  <c r="AD55" i="4"/>
  <c r="AE55" i="4"/>
  <c r="U56" i="4"/>
  <c r="V56" i="4"/>
  <c r="W56" i="4"/>
  <c r="X56" i="4"/>
  <c r="Y56" i="4"/>
  <c r="Z56" i="4"/>
  <c r="AA56" i="4"/>
  <c r="AB56" i="4"/>
  <c r="AC56" i="4"/>
  <c r="AD56" i="4"/>
  <c r="AE56" i="4"/>
  <c r="T57" i="4"/>
  <c r="U57" i="4"/>
  <c r="V57" i="4"/>
  <c r="W57" i="4"/>
  <c r="X57" i="4"/>
  <c r="Y57" i="4"/>
  <c r="Z57" i="4"/>
  <c r="AA57" i="4"/>
  <c r="AB57" i="4"/>
  <c r="AC57" i="4"/>
  <c r="AD57" i="4"/>
  <c r="AE57" i="4"/>
  <c r="T58" i="4"/>
  <c r="U58" i="4"/>
  <c r="V58" i="4"/>
  <c r="W58" i="4"/>
  <c r="X58" i="4"/>
  <c r="Y58" i="4"/>
  <c r="Z58" i="4"/>
  <c r="AA58" i="4"/>
  <c r="AB58" i="4"/>
  <c r="AC58" i="4"/>
  <c r="AD58" i="4"/>
  <c r="AE58" i="4"/>
  <c r="T59" i="4"/>
  <c r="U59" i="4"/>
  <c r="V59" i="4"/>
  <c r="W59" i="4"/>
  <c r="X59" i="4"/>
  <c r="Y59" i="4"/>
  <c r="Z59" i="4"/>
  <c r="AA59" i="4"/>
  <c r="AB59" i="4"/>
  <c r="AC59" i="4"/>
  <c r="AD59" i="4"/>
  <c r="AE59" i="4"/>
  <c r="T60" i="4"/>
  <c r="U60" i="4"/>
  <c r="V60" i="4"/>
  <c r="W60" i="4"/>
  <c r="X60" i="4"/>
  <c r="Y60" i="4"/>
  <c r="Z60" i="4"/>
  <c r="AA60" i="4"/>
  <c r="AB60" i="4"/>
  <c r="AC60" i="4"/>
  <c r="AD60" i="4"/>
  <c r="AE60" i="4"/>
  <c r="T61" i="4"/>
  <c r="U61" i="4"/>
  <c r="V61" i="4"/>
  <c r="W61" i="4"/>
  <c r="X61" i="4"/>
  <c r="Y61" i="4"/>
  <c r="Z61" i="4"/>
  <c r="AA61" i="4"/>
  <c r="AB61" i="4"/>
  <c r="AC61" i="4"/>
  <c r="AD61" i="4"/>
  <c r="AE61" i="4"/>
  <c r="T62" i="4"/>
  <c r="U62" i="4"/>
  <c r="V62" i="4"/>
  <c r="W62" i="4"/>
  <c r="X62" i="4"/>
  <c r="Y62" i="4"/>
  <c r="Z62" i="4"/>
  <c r="AA62" i="4"/>
  <c r="AB62" i="4"/>
  <c r="AC62" i="4"/>
  <c r="AD62" i="4"/>
  <c r="AE62" i="4"/>
  <c r="T63" i="4"/>
  <c r="U63" i="4"/>
  <c r="V63" i="4"/>
  <c r="W63" i="4"/>
  <c r="X63" i="4"/>
  <c r="Y63" i="4"/>
  <c r="Z63" i="4"/>
  <c r="AA63" i="4"/>
  <c r="AB63" i="4"/>
  <c r="AC63" i="4"/>
  <c r="AD63" i="4"/>
  <c r="AE63" i="4"/>
  <c r="T68" i="4"/>
  <c r="V68" i="4"/>
  <c r="W68" i="4"/>
  <c r="Y68" i="4"/>
  <c r="Z68" i="4"/>
  <c r="AB68" i="4"/>
  <c r="AC68" i="4"/>
  <c r="AE68" i="4"/>
  <c r="T69" i="4"/>
  <c r="U69" i="4"/>
  <c r="V69" i="4"/>
  <c r="W69" i="4"/>
  <c r="X69" i="4"/>
  <c r="Y69" i="4"/>
  <c r="Z69" i="4"/>
  <c r="AA69" i="4"/>
  <c r="AB69" i="4"/>
  <c r="AC69" i="4"/>
  <c r="AD69" i="4"/>
  <c r="AE69" i="4"/>
  <c r="T70" i="4"/>
  <c r="U70" i="4"/>
  <c r="V70" i="4"/>
  <c r="W70" i="4"/>
  <c r="X70" i="4"/>
  <c r="Y70" i="4"/>
  <c r="Z70" i="4"/>
  <c r="AA70" i="4"/>
  <c r="AB70" i="4"/>
  <c r="AC70" i="4"/>
  <c r="AD70" i="4"/>
  <c r="AE70" i="4"/>
  <c r="T71" i="4"/>
  <c r="U71" i="4"/>
  <c r="V71" i="4"/>
  <c r="T72" i="4"/>
  <c r="U72" i="4"/>
  <c r="V72" i="4"/>
  <c r="W72" i="4"/>
  <c r="X72" i="4"/>
  <c r="Y72" i="4"/>
  <c r="Z72" i="4"/>
  <c r="AA72" i="4"/>
  <c r="AB72" i="4"/>
  <c r="AC72" i="4"/>
  <c r="AD72" i="4"/>
  <c r="AE72" i="4"/>
  <c r="T73" i="4"/>
  <c r="U73" i="4"/>
  <c r="V73" i="4"/>
  <c r="W73" i="4"/>
  <c r="X73" i="4"/>
  <c r="Y73" i="4"/>
  <c r="Z73" i="4"/>
  <c r="AA73" i="4"/>
  <c r="AB73" i="4"/>
  <c r="AC73" i="4"/>
  <c r="AD73" i="4"/>
  <c r="AE73" i="4"/>
  <c r="T74" i="4"/>
  <c r="U74" i="4"/>
  <c r="V74" i="4"/>
  <c r="W74" i="4"/>
  <c r="X74" i="4"/>
  <c r="Y74" i="4"/>
  <c r="Z74" i="4"/>
  <c r="AA74" i="4"/>
  <c r="AB74" i="4"/>
  <c r="AC74" i="4"/>
  <c r="AD74" i="4"/>
  <c r="AE74" i="4"/>
  <c r="W75" i="4"/>
  <c r="T76" i="4"/>
  <c r="U76" i="4"/>
  <c r="W76" i="4"/>
  <c r="X76" i="4"/>
  <c r="T78" i="4"/>
  <c r="V78" i="4"/>
  <c r="X78" i="4"/>
  <c r="Z78" i="4"/>
  <c r="AB78" i="4"/>
  <c r="AD78" i="4"/>
  <c r="Z79" i="4"/>
  <c r="AA79" i="4"/>
  <c r="AC79" i="4"/>
  <c r="T80" i="4"/>
  <c r="U80" i="4"/>
  <c r="V80" i="4"/>
  <c r="W80" i="4"/>
  <c r="X80" i="4"/>
  <c r="Y80" i="4"/>
  <c r="Z80" i="4"/>
  <c r="AA80" i="4"/>
  <c r="AB80" i="4"/>
  <c r="AC80" i="4"/>
  <c r="AD80" i="4"/>
  <c r="AE80" i="4"/>
  <c r="T85" i="4"/>
  <c r="V85" i="4"/>
  <c r="W85" i="4"/>
  <c r="Y85" i="4"/>
  <c r="Z85" i="4"/>
  <c r="AB85" i="4"/>
  <c r="AC85" i="4"/>
  <c r="AE85" i="4"/>
  <c r="T86" i="4"/>
  <c r="U86" i="4"/>
  <c r="V86" i="4"/>
  <c r="W86" i="4"/>
  <c r="X86" i="4"/>
  <c r="Y86" i="4"/>
  <c r="Z86" i="4"/>
  <c r="AA86" i="4"/>
  <c r="AB86" i="4"/>
  <c r="AC86" i="4"/>
  <c r="AD86" i="4"/>
  <c r="AE86" i="4"/>
  <c r="T87" i="4"/>
  <c r="U87" i="4"/>
  <c r="V87" i="4"/>
  <c r="W87" i="4"/>
  <c r="X87" i="4"/>
  <c r="Y87" i="4"/>
  <c r="Z87" i="4"/>
  <c r="AA87" i="4"/>
  <c r="AB87" i="4"/>
  <c r="AC87" i="4"/>
  <c r="AD87" i="4"/>
  <c r="AE87" i="4"/>
  <c r="T88" i="4"/>
  <c r="U88" i="4"/>
  <c r="V88" i="4"/>
  <c r="W88" i="4"/>
  <c r="X88" i="4"/>
  <c r="Y88" i="4"/>
  <c r="Z88" i="4"/>
  <c r="AA88" i="4"/>
  <c r="AB88" i="4"/>
  <c r="AC88" i="4"/>
  <c r="AD88" i="4"/>
  <c r="AE88" i="4"/>
  <c r="T89" i="4"/>
  <c r="U89" i="4"/>
  <c r="V89" i="4"/>
  <c r="W89" i="4"/>
  <c r="X89" i="4"/>
  <c r="Y89" i="4"/>
  <c r="Z89" i="4"/>
  <c r="AA89" i="4"/>
  <c r="AB89" i="4"/>
  <c r="AC89" i="4"/>
  <c r="AD89" i="4"/>
  <c r="AE89" i="4"/>
  <c r="T90" i="4"/>
  <c r="U90" i="4"/>
  <c r="V90" i="4"/>
  <c r="W90" i="4"/>
  <c r="X90" i="4"/>
  <c r="Y90" i="4"/>
  <c r="Z90" i="4"/>
  <c r="AA90" i="4"/>
  <c r="AB90" i="4"/>
  <c r="AC90" i="4"/>
  <c r="AD90" i="4"/>
  <c r="AE90" i="4"/>
  <c r="T91" i="4"/>
  <c r="U91" i="4"/>
  <c r="V91" i="4"/>
  <c r="W91" i="4"/>
  <c r="X91" i="4"/>
  <c r="Y91" i="4"/>
  <c r="Z91" i="4"/>
  <c r="AA91" i="4"/>
  <c r="AB91" i="4"/>
  <c r="AC91" i="4"/>
  <c r="AD91" i="4"/>
  <c r="AE91" i="4"/>
  <c r="T92" i="4"/>
  <c r="U92" i="4"/>
  <c r="V92" i="4"/>
  <c r="W92" i="4"/>
  <c r="X92" i="4"/>
  <c r="Y92" i="4"/>
  <c r="Z92" i="4"/>
  <c r="AA92" i="4"/>
  <c r="AB92" i="4"/>
  <c r="AC92" i="4"/>
  <c r="AD92" i="4"/>
  <c r="AE92" i="4"/>
  <c r="T93" i="4"/>
  <c r="U93" i="4"/>
  <c r="V93" i="4"/>
  <c r="W93" i="4"/>
  <c r="X93" i="4"/>
  <c r="Y93" i="4"/>
  <c r="Z93" i="4"/>
  <c r="AA93" i="4"/>
  <c r="AB93" i="4"/>
  <c r="AC93" i="4"/>
  <c r="AD93" i="4"/>
  <c r="AE93" i="4"/>
  <c r="W94" i="4"/>
  <c r="T95" i="4"/>
  <c r="V95" i="4"/>
  <c r="X95" i="4"/>
  <c r="Z95" i="4"/>
  <c r="AB95" i="4"/>
  <c r="AD95" i="4"/>
  <c r="T101" i="4"/>
  <c r="V101" i="4"/>
  <c r="W101" i="4"/>
  <c r="Y101" i="4"/>
  <c r="Z101" i="4"/>
  <c r="AB101" i="4"/>
  <c r="AC101" i="4"/>
  <c r="AE101" i="4"/>
  <c r="U102" i="4"/>
  <c r="V102" i="4"/>
  <c r="W102" i="4"/>
  <c r="X102" i="4"/>
  <c r="Y102" i="4"/>
  <c r="Z102" i="4"/>
  <c r="AA102" i="4"/>
  <c r="AB102" i="4"/>
  <c r="AC102" i="4"/>
  <c r="AD102" i="4"/>
  <c r="AE102" i="4"/>
  <c r="T103" i="4"/>
  <c r="U103" i="4"/>
  <c r="V103" i="4"/>
  <c r="W103" i="4"/>
  <c r="X103" i="4"/>
  <c r="Y103" i="4"/>
  <c r="Z103" i="4"/>
  <c r="AA103" i="4"/>
  <c r="AB103" i="4"/>
  <c r="AC103" i="4"/>
  <c r="AD103" i="4"/>
  <c r="AE103" i="4"/>
  <c r="U104" i="4"/>
  <c r="V104" i="4"/>
  <c r="W104" i="4"/>
  <c r="X104" i="4"/>
  <c r="Y104" i="4"/>
  <c r="Z104" i="4"/>
  <c r="AA104" i="4"/>
  <c r="AB104" i="4"/>
  <c r="AC104" i="4"/>
  <c r="AD104" i="4"/>
  <c r="AE104" i="4"/>
  <c r="T105" i="4"/>
  <c r="U105" i="4"/>
  <c r="V105" i="4"/>
  <c r="W105" i="4"/>
  <c r="X105" i="4"/>
  <c r="Y105" i="4"/>
  <c r="Z105" i="4"/>
  <c r="AA105" i="4"/>
  <c r="AB105" i="4"/>
  <c r="AC105" i="4"/>
  <c r="AD105" i="4"/>
  <c r="AE105" i="4"/>
  <c r="T106" i="4"/>
  <c r="U106" i="4"/>
  <c r="V106" i="4"/>
  <c r="W106" i="4"/>
  <c r="X106" i="4"/>
  <c r="Y106" i="4"/>
  <c r="Z106" i="4"/>
  <c r="AA106" i="4"/>
  <c r="AB106" i="4"/>
  <c r="AC106" i="4"/>
  <c r="AD106" i="4"/>
  <c r="AE106" i="4"/>
  <c r="W107" i="4"/>
  <c r="T108" i="4"/>
  <c r="V108" i="4"/>
  <c r="X108" i="4"/>
  <c r="Z108" i="4"/>
  <c r="AB108" i="4"/>
  <c r="AD108" i="4"/>
  <c r="T109" i="4"/>
  <c r="U109" i="4"/>
  <c r="V109" i="4"/>
  <c r="W109" i="4"/>
  <c r="X109" i="4"/>
  <c r="Y109" i="4"/>
  <c r="Z109" i="4"/>
  <c r="AA109" i="4"/>
  <c r="AB109" i="4"/>
  <c r="AC109" i="4"/>
  <c r="AD109" i="4"/>
  <c r="AE109" i="4"/>
  <c r="T110" i="4"/>
  <c r="U110" i="4"/>
  <c r="V110" i="4"/>
  <c r="W110" i="4"/>
  <c r="X110" i="4"/>
  <c r="Y110" i="4"/>
  <c r="Z110" i="4"/>
  <c r="AA110" i="4"/>
  <c r="AB110" i="4"/>
  <c r="AC110" i="4"/>
  <c r="AD110" i="4"/>
  <c r="AE110" i="4"/>
  <c r="T115" i="4"/>
  <c r="U115" i="4"/>
  <c r="V115" i="4"/>
  <c r="W115" i="4"/>
  <c r="X115" i="4"/>
  <c r="Y115" i="4"/>
  <c r="Z115" i="4"/>
  <c r="AA115" i="4"/>
  <c r="AB115" i="4"/>
  <c r="AC115" i="4"/>
  <c r="AD115" i="4"/>
  <c r="AE115" i="4"/>
  <c r="T116" i="4"/>
  <c r="U116" i="4"/>
  <c r="V116" i="4"/>
  <c r="W116" i="4"/>
  <c r="X116" i="4"/>
  <c r="Y116" i="4"/>
  <c r="Z116" i="4"/>
  <c r="AA116" i="4"/>
  <c r="AB116" i="4"/>
  <c r="AC116" i="4"/>
  <c r="AD116" i="4"/>
  <c r="AE116" i="4"/>
  <c r="T117" i="4"/>
  <c r="U117" i="4"/>
  <c r="V117" i="4"/>
  <c r="W117" i="4"/>
  <c r="X117" i="4"/>
  <c r="Y117" i="4"/>
  <c r="T118" i="4"/>
  <c r="U118" i="4"/>
  <c r="V118" i="4"/>
  <c r="W118" i="4"/>
  <c r="X118" i="4"/>
  <c r="Y118" i="4"/>
  <c r="Z118" i="4"/>
  <c r="AA118" i="4"/>
  <c r="AB118" i="4"/>
  <c r="AC118" i="4"/>
  <c r="AD118" i="4"/>
  <c r="AE118" i="4"/>
  <c r="T119" i="4"/>
  <c r="U119" i="4"/>
  <c r="V119" i="4"/>
  <c r="W119" i="4"/>
  <c r="X119" i="4"/>
  <c r="Y119" i="4"/>
  <c r="Z119" i="4"/>
  <c r="AA119" i="4"/>
  <c r="AB119" i="4"/>
  <c r="AC119" i="4"/>
  <c r="AD119" i="4"/>
  <c r="AE119" i="4"/>
  <c r="T120" i="4"/>
  <c r="U120" i="4"/>
  <c r="V120" i="4"/>
  <c r="W120" i="4"/>
  <c r="X120" i="4"/>
  <c r="Y120" i="4"/>
  <c r="Z120" i="4"/>
  <c r="AA120" i="4"/>
  <c r="AB120" i="4"/>
  <c r="AC120" i="4"/>
  <c r="AD120" i="4"/>
  <c r="AE120" i="4"/>
  <c r="T121" i="4"/>
  <c r="U121" i="4"/>
  <c r="V121" i="4"/>
  <c r="W121" i="4"/>
  <c r="X121" i="4"/>
  <c r="Y121" i="4"/>
  <c r="Z121" i="4"/>
  <c r="AA121" i="4"/>
  <c r="AB121" i="4"/>
  <c r="AC121" i="4"/>
  <c r="AD121" i="4"/>
  <c r="AE121" i="4"/>
  <c r="T122" i="4"/>
  <c r="U122" i="4"/>
  <c r="V122" i="4"/>
  <c r="W122" i="4"/>
  <c r="X122" i="4"/>
  <c r="Y122" i="4"/>
  <c r="Z122" i="4"/>
  <c r="AA122" i="4"/>
  <c r="AB122" i="4"/>
  <c r="AC122" i="4"/>
  <c r="AD122" i="4"/>
  <c r="AE122" i="4"/>
  <c r="T123" i="4"/>
  <c r="U123" i="4"/>
  <c r="V123" i="4"/>
  <c r="W123" i="4"/>
  <c r="X123" i="4"/>
  <c r="Y123" i="4"/>
  <c r="Z123" i="4"/>
  <c r="AA123" i="4"/>
  <c r="AB123" i="4"/>
  <c r="AC123" i="4"/>
  <c r="AD123" i="4"/>
  <c r="AE123" i="4"/>
  <c r="T124" i="4"/>
  <c r="W124" i="4"/>
  <c r="T125" i="4"/>
  <c r="U125" i="4"/>
  <c r="V125" i="4"/>
  <c r="W125" i="4"/>
  <c r="X125" i="4"/>
  <c r="Y125" i="4"/>
  <c r="Z125" i="4"/>
  <c r="AA125" i="4"/>
  <c r="AB125" i="4"/>
  <c r="AC125" i="4"/>
  <c r="AD125" i="4"/>
  <c r="AE125" i="4"/>
  <c r="T126" i="4"/>
  <c r="U126" i="4"/>
  <c r="V126" i="4"/>
  <c r="W126" i="4"/>
  <c r="X126" i="4"/>
  <c r="Y126" i="4"/>
  <c r="Z126" i="4"/>
  <c r="AA126" i="4"/>
  <c r="AB126" i="4"/>
  <c r="AC126" i="4"/>
  <c r="AD126" i="4"/>
  <c r="AE126" i="4"/>
  <c r="T127" i="4"/>
  <c r="U127" i="4"/>
  <c r="V127" i="4"/>
  <c r="W127" i="4"/>
  <c r="X127" i="4"/>
  <c r="Y127" i="4"/>
  <c r="Z127" i="4"/>
  <c r="AA127" i="4"/>
  <c r="AB127" i="4"/>
  <c r="AC127" i="4"/>
  <c r="AD127" i="4"/>
  <c r="AE127" i="4"/>
  <c r="F143" i="7"/>
  <c r="J120" i="7"/>
  <c r="H120" i="7"/>
  <c r="F120" i="7"/>
  <c r="J104" i="7"/>
  <c r="H104" i="7"/>
  <c r="F104" i="7"/>
  <c r="J91" i="7"/>
  <c r="H91" i="7"/>
  <c r="F91" i="7"/>
  <c r="J77" i="7"/>
  <c r="H77" i="7"/>
  <c r="F77" i="7"/>
  <c r="J63" i="7"/>
  <c r="H63" i="7"/>
  <c r="F63" i="7"/>
  <c r="J24" i="7"/>
  <c r="H24" i="7"/>
  <c r="H141" i="7" s="1"/>
  <c r="F24" i="7"/>
  <c r="F26" i="7" s="1"/>
  <c r="I119" i="5"/>
  <c r="I103" i="5"/>
  <c r="I92" i="5"/>
  <c r="J132" i="7" l="1"/>
  <c r="J145" i="7" s="1"/>
  <c r="T27" i="4"/>
  <c r="P143" i="4"/>
  <c r="AF61" i="4"/>
  <c r="P80" i="3"/>
  <c r="Q145" i="4"/>
  <c r="P108" i="4"/>
  <c r="P78" i="4"/>
  <c r="P95" i="4"/>
  <c r="P109" i="4"/>
  <c r="N78" i="6"/>
  <c r="N81" i="6"/>
  <c r="P83" i="3"/>
  <c r="P86" i="3" s="1"/>
  <c r="Q154" i="4"/>
  <c r="Q94" i="2"/>
  <c r="Q97" i="2" s="1"/>
  <c r="Q29" i="4"/>
  <c r="AF142" i="4"/>
  <c r="Q26" i="3"/>
  <c r="AF127" i="4"/>
  <c r="AE129" i="4"/>
  <c r="Q24" i="2"/>
  <c r="P94" i="2"/>
  <c r="P97" i="2" s="1"/>
  <c r="P78" i="1"/>
  <c r="P77" i="1"/>
  <c r="P80" i="1" s="1"/>
  <c r="P83" i="1" s="1"/>
  <c r="Q83" i="3"/>
  <c r="Q86" i="3" s="1"/>
  <c r="Q80" i="1"/>
  <c r="Q83" i="1" s="1"/>
  <c r="AF7" i="4"/>
  <c r="N79" i="6"/>
  <c r="N82" i="6" s="1"/>
  <c r="H25" i="7"/>
  <c r="F132" i="7"/>
  <c r="F141" i="7" s="1"/>
  <c r="F145" i="7" s="1"/>
  <c r="J25" i="7"/>
  <c r="I24" i="5"/>
  <c r="I141" i="5" s="1"/>
  <c r="K103" i="5"/>
  <c r="K92" i="5"/>
  <c r="K77" i="5"/>
  <c r="K63" i="5"/>
  <c r="K24" i="5"/>
  <c r="I77" i="5"/>
  <c r="I63" i="5"/>
  <c r="AE10" i="1"/>
  <c r="AC69" i="6"/>
  <c r="AC68" i="6"/>
  <c r="O80" i="3"/>
  <c r="O63" i="3"/>
  <c r="O24" i="3"/>
  <c r="M75" i="6"/>
  <c r="M61" i="6"/>
  <c r="M24" i="6"/>
  <c r="O91" i="2"/>
  <c r="O73" i="2"/>
  <c r="O22" i="2"/>
  <c r="O24" i="2" s="1"/>
  <c r="O80" i="1"/>
  <c r="AE89" i="2"/>
  <c r="AF110" i="4"/>
  <c r="AE68" i="2"/>
  <c r="K25" i="5" l="1"/>
  <c r="P82" i="4"/>
  <c r="P83" i="4"/>
  <c r="P98" i="4"/>
  <c r="P99" i="4"/>
  <c r="P112" i="4"/>
  <c r="P113" i="4"/>
  <c r="I131" i="5"/>
  <c r="I145" i="5" s="1"/>
  <c r="I25" i="5"/>
  <c r="O83" i="3"/>
  <c r="O86" i="3" s="1"/>
  <c r="M78" i="6"/>
  <c r="M81" i="6" s="1"/>
  <c r="O26" i="3"/>
  <c r="O94" i="2"/>
  <c r="O97" i="2" s="1"/>
  <c r="O83" i="1"/>
  <c r="O25" i="1"/>
  <c r="AF123" i="4"/>
  <c r="AF40" i="4"/>
  <c r="AE22" i="3"/>
  <c r="AE11" i="1"/>
  <c r="K119" i="5"/>
  <c r="K131" i="5" s="1"/>
  <c r="K141" i="5" s="1"/>
  <c r="P145" i="4" l="1"/>
  <c r="P154" i="4" s="1"/>
  <c r="AF32" i="4"/>
  <c r="AF24" i="4"/>
  <c r="AF38" i="4"/>
  <c r="AF21" i="4"/>
  <c r="AE52" i="2"/>
  <c r="AE60" i="2" s="1"/>
  <c r="AE105" i="3"/>
  <c r="AF58" i="4" l="1"/>
  <c r="AF53" i="4"/>
  <c r="AF23" i="4"/>
  <c r="AF16" i="4"/>
  <c r="AE9" i="1"/>
  <c r="AE61" i="3" l="1"/>
  <c r="AE60" i="3"/>
  <c r="AE59" i="3"/>
  <c r="AE58" i="3"/>
  <c r="AE57" i="3"/>
  <c r="AE56" i="3"/>
  <c r="AE55" i="3"/>
  <c r="AE54" i="3"/>
  <c r="AE53" i="3"/>
  <c r="AE52" i="3"/>
  <c r="AE51" i="3"/>
  <c r="AE50" i="3"/>
  <c r="AE49" i="3"/>
  <c r="AE47" i="3"/>
  <c r="AE46" i="3"/>
  <c r="AE45" i="3"/>
  <c r="AE44" i="3"/>
  <c r="AE43" i="3"/>
  <c r="AE42" i="3"/>
  <c r="AE41" i="3"/>
  <c r="AE40" i="3"/>
  <c r="AE39" i="3"/>
  <c r="AE38" i="3"/>
  <c r="AE37" i="3"/>
  <c r="AE36" i="3"/>
  <c r="AE35" i="3"/>
  <c r="AE34" i="3"/>
  <c r="AE33" i="3"/>
  <c r="AE32" i="3"/>
  <c r="AE31" i="3"/>
  <c r="AE30" i="3"/>
  <c r="AE56" i="2"/>
  <c r="AE55" i="2"/>
  <c r="AE54" i="2"/>
  <c r="AE53" i="2"/>
  <c r="AE51" i="2"/>
  <c r="AE50" i="2"/>
  <c r="AE49" i="2"/>
  <c r="AE48" i="2"/>
  <c r="AE47" i="2"/>
  <c r="AE46" i="2"/>
  <c r="AE45" i="2"/>
  <c r="AE35" i="2"/>
  <c r="AE34" i="2"/>
  <c r="AE59" i="1"/>
  <c r="AE58" i="1"/>
  <c r="AE57" i="1"/>
  <c r="AE56" i="1"/>
  <c r="AE55" i="1"/>
  <c r="AE54" i="1"/>
  <c r="AE53" i="1"/>
  <c r="AE52" i="1"/>
  <c r="AE51" i="1"/>
  <c r="AE50" i="1"/>
  <c r="AE49" i="1"/>
  <c r="AE48" i="1"/>
  <c r="AE47" i="1"/>
  <c r="AE46" i="1"/>
  <c r="AE45" i="1"/>
  <c r="AE44" i="1"/>
  <c r="AE43" i="1"/>
  <c r="AE42" i="1"/>
  <c r="AE41" i="1"/>
  <c r="AE40" i="1"/>
  <c r="AE39" i="1"/>
  <c r="AE38" i="1"/>
  <c r="AE36" i="1"/>
  <c r="AE35" i="1"/>
  <c r="AE34" i="1"/>
  <c r="AE33" i="1"/>
  <c r="AE31" i="1"/>
  <c r="AE30" i="1"/>
  <c r="AE29" i="1"/>
  <c r="T61" i="6"/>
  <c r="S61" i="6"/>
  <c r="R61" i="6"/>
  <c r="Q61" i="6"/>
  <c r="AD63" i="3"/>
  <c r="AC63" i="3"/>
  <c r="AB63" i="3"/>
  <c r="AA63" i="3"/>
  <c r="Z63" i="3"/>
  <c r="Y63" i="3"/>
  <c r="X63" i="3"/>
  <c r="W63" i="3"/>
  <c r="V63" i="3"/>
  <c r="U63" i="3"/>
  <c r="T63" i="3"/>
  <c r="S63" i="3"/>
  <c r="AC59" i="2"/>
  <c r="AD59" i="2"/>
  <c r="AB59" i="2"/>
  <c r="Z59" i="2"/>
  <c r="AA59" i="2"/>
  <c r="Y59" i="2"/>
  <c r="W59" i="2"/>
  <c r="X59" i="2"/>
  <c r="V59" i="2"/>
  <c r="T59" i="2"/>
  <c r="U59" i="2"/>
  <c r="S59" i="2"/>
  <c r="AD61" i="1"/>
  <c r="AC61" i="1"/>
  <c r="AB61" i="1"/>
  <c r="AA61" i="1"/>
  <c r="Z61" i="1"/>
  <c r="Y61" i="1"/>
  <c r="X61" i="1"/>
  <c r="W61" i="1"/>
  <c r="V61" i="1"/>
  <c r="U61" i="1"/>
  <c r="T61" i="1"/>
  <c r="S61" i="1"/>
  <c r="AE37" i="1"/>
  <c r="AE32" i="1"/>
  <c r="AF87" i="4"/>
  <c r="X142" i="4"/>
  <c r="AA142" i="4"/>
  <c r="AB142" i="4"/>
  <c r="AE142" i="4"/>
  <c r="AD142" i="4"/>
  <c r="AC142" i="4"/>
  <c r="Z142" i="4"/>
  <c r="Y142" i="4"/>
  <c r="V142" i="4"/>
  <c r="U142" i="4"/>
  <c r="T142" i="4"/>
  <c r="AE17" i="1"/>
  <c r="S22" i="2"/>
  <c r="S24" i="2" s="1"/>
  <c r="AE59" i="2" l="1"/>
  <c r="AE62" i="1"/>
  <c r="AE61" i="1"/>
  <c r="AF70" i="4"/>
  <c r="AF10" i="4"/>
  <c r="AF86" i="4"/>
  <c r="AE63" i="3"/>
  <c r="AE64" i="3"/>
  <c r="W142" i="4"/>
  <c r="P142" i="4" s="1"/>
  <c r="N63" i="3"/>
  <c r="N59" i="2"/>
  <c r="AB75" i="6"/>
  <c r="AA75" i="6"/>
  <c r="Z75" i="6"/>
  <c r="Y75" i="6"/>
  <c r="X75" i="6"/>
  <c r="W75" i="6"/>
  <c r="V75" i="6"/>
  <c r="U75" i="6"/>
  <c r="T75" i="6"/>
  <c r="S75" i="6"/>
  <c r="R75" i="6"/>
  <c r="Q75" i="6"/>
  <c r="L75" i="6"/>
  <c r="K75" i="6"/>
  <c r="J75" i="6"/>
  <c r="I75" i="6"/>
  <c r="H75" i="6"/>
  <c r="G75" i="6"/>
  <c r="F75" i="6"/>
  <c r="AC73" i="6"/>
  <c r="AC72" i="6"/>
  <c r="AC71" i="6"/>
  <c r="AC70" i="6"/>
  <c r="AC67" i="6"/>
  <c r="AC66" i="6"/>
  <c r="AC65" i="6"/>
  <c r="AC64" i="6"/>
  <c r="AB61" i="6"/>
  <c r="AA61" i="6"/>
  <c r="Z61" i="6"/>
  <c r="Y61" i="6"/>
  <c r="X61" i="6"/>
  <c r="W61" i="6"/>
  <c r="V61" i="6"/>
  <c r="U61" i="6"/>
  <c r="L61" i="6"/>
  <c r="K61" i="6"/>
  <c r="J61" i="6"/>
  <c r="I61" i="6"/>
  <c r="H61" i="6"/>
  <c r="G61" i="6"/>
  <c r="F61" i="6"/>
  <c r="AC59" i="6"/>
  <c r="AC58" i="6"/>
  <c r="AC57" i="6"/>
  <c r="AC56" i="6"/>
  <c r="AC55" i="6"/>
  <c r="AC53" i="6"/>
  <c r="AC52" i="6"/>
  <c r="AC51" i="6"/>
  <c r="AC50" i="6"/>
  <c r="AC49" i="6"/>
  <c r="AC48" i="6"/>
  <c r="AC47" i="6"/>
  <c r="AC46" i="6"/>
  <c r="AC45" i="6"/>
  <c r="AC44" i="6"/>
  <c r="AC43" i="6"/>
  <c r="AC42" i="6"/>
  <c r="AC41" i="6"/>
  <c r="AC40" i="6"/>
  <c r="AC39" i="6"/>
  <c r="AC38" i="6"/>
  <c r="AC37" i="6"/>
  <c r="AC36" i="6"/>
  <c r="AC35" i="6"/>
  <c r="AC34" i="6"/>
  <c r="AC33" i="6"/>
  <c r="AC32" i="6"/>
  <c r="AC31" i="6"/>
  <c r="AC30" i="6"/>
  <c r="AC29" i="6"/>
  <c r="AB24" i="6"/>
  <c r="AA24" i="6"/>
  <c r="AA27" i="6" s="1"/>
  <c r="Z24" i="6"/>
  <c r="Y24" i="6"/>
  <c r="Y27" i="6" s="1"/>
  <c r="X24" i="6"/>
  <c r="X27" i="6" s="1"/>
  <c r="W24" i="6"/>
  <c r="W27" i="6" s="1"/>
  <c r="V24" i="6"/>
  <c r="U24" i="6"/>
  <c r="T24" i="6"/>
  <c r="T27" i="6" s="1"/>
  <c r="S24" i="6"/>
  <c r="S27" i="6" s="1"/>
  <c r="R24" i="6"/>
  <c r="Q24" i="6"/>
  <c r="L24" i="6"/>
  <c r="K24" i="6"/>
  <c r="J24" i="6"/>
  <c r="I24" i="6"/>
  <c r="H24" i="6"/>
  <c r="G24" i="6"/>
  <c r="F24" i="6"/>
  <c r="AC22" i="6"/>
  <c r="AC21" i="6"/>
  <c r="AC20" i="6"/>
  <c r="AC19" i="6"/>
  <c r="AC18" i="6"/>
  <c r="AC17" i="6"/>
  <c r="AC15" i="6"/>
  <c r="AC14" i="6"/>
  <c r="AC13" i="6"/>
  <c r="AC12" i="6"/>
  <c r="AC11" i="6"/>
  <c r="AC10" i="6"/>
  <c r="AC9" i="6"/>
  <c r="AC8" i="6"/>
  <c r="AC7" i="6"/>
  <c r="AC6" i="6"/>
  <c r="AF45" i="4"/>
  <c r="AF39" i="4"/>
  <c r="N80" i="3"/>
  <c r="N24" i="3"/>
  <c r="N26" i="3" s="1"/>
  <c r="N91" i="2"/>
  <c r="N73" i="2"/>
  <c r="N22" i="2"/>
  <c r="N24" i="2" s="1"/>
  <c r="N77" i="1"/>
  <c r="M77" i="1"/>
  <c r="N61" i="1"/>
  <c r="N25" i="1"/>
  <c r="AF96" i="4"/>
  <c r="AF143" i="4" l="1"/>
  <c r="AF126" i="4"/>
  <c r="AC61" i="6"/>
  <c r="AC62" i="6"/>
  <c r="F78" i="6"/>
  <c r="J78" i="6"/>
  <c r="J81" i="6" s="1"/>
  <c r="G78" i="6"/>
  <c r="K78" i="6"/>
  <c r="K81" i="6" s="1"/>
  <c r="N83" i="3"/>
  <c r="N86" i="3" s="1"/>
  <c r="H78" i="6"/>
  <c r="H81" i="6" s="1"/>
  <c r="G81" i="6"/>
  <c r="I78" i="6"/>
  <c r="I81" i="6" s="1"/>
  <c r="N80" i="1"/>
  <c r="N83" i="1" s="1"/>
  <c r="N94" i="2"/>
  <c r="N97" i="2" s="1"/>
  <c r="S78" i="6"/>
  <c r="S81" i="6" s="1"/>
  <c r="W78" i="6"/>
  <c r="W81" i="6" s="1"/>
  <c r="AA78" i="6"/>
  <c r="AA81" i="6" s="1"/>
  <c r="AC25" i="6"/>
  <c r="L78" i="6"/>
  <c r="L81" i="6" s="1"/>
  <c r="AC76" i="6"/>
  <c r="T78" i="6"/>
  <c r="T81" i="6" s="1"/>
  <c r="X78" i="6"/>
  <c r="X81" i="6" s="1"/>
  <c r="AB78" i="6"/>
  <c r="AB81" i="6" s="1"/>
  <c r="AC75" i="6"/>
  <c r="U78" i="6"/>
  <c r="U81" i="6" s="1"/>
  <c r="Y78" i="6"/>
  <c r="Y81" i="6" s="1"/>
  <c r="AC24" i="6"/>
  <c r="R78" i="6"/>
  <c r="R81" i="6" s="1"/>
  <c r="V78" i="6"/>
  <c r="V81" i="6" s="1"/>
  <c r="Z78" i="6"/>
  <c r="Z81" i="6" s="1"/>
  <c r="U27" i="6"/>
  <c r="R27" i="6"/>
  <c r="V27" i="6"/>
  <c r="Z27" i="6"/>
  <c r="Q78" i="6"/>
  <c r="AD22" i="2"/>
  <c r="AD24" i="2" s="1"/>
  <c r="AC22" i="2"/>
  <c r="AC24" i="2" s="1"/>
  <c r="AB22" i="2"/>
  <c r="AB24" i="2" s="1"/>
  <c r="AA22" i="2"/>
  <c r="AA24" i="2" s="1"/>
  <c r="Z22" i="2"/>
  <c r="Z24" i="2" s="1"/>
  <c r="Y22" i="2"/>
  <c r="Y24" i="2" s="1"/>
  <c r="X22" i="2"/>
  <c r="X24" i="2" s="1"/>
  <c r="W22" i="2"/>
  <c r="W24" i="2" s="1"/>
  <c r="V22" i="2"/>
  <c r="V24" i="2" s="1"/>
  <c r="U22" i="2"/>
  <c r="U24" i="2" s="1"/>
  <c r="T22" i="2"/>
  <c r="T24" i="2" s="1"/>
  <c r="AD23" i="1"/>
  <c r="AD25" i="1" s="1"/>
  <c r="AC23" i="1"/>
  <c r="AC25" i="1" s="1"/>
  <c r="AB23" i="1"/>
  <c r="AB25" i="1" s="1"/>
  <c r="AA23" i="1"/>
  <c r="AA25" i="1" s="1"/>
  <c r="Z23" i="1"/>
  <c r="Z25" i="1" s="1"/>
  <c r="Y23" i="1"/>
  <c r="Y25" i="1" s="1"/>
  <c r="X23" i="1"/>
  <c r="X25" i="1" s="1"/>
  <c r="W23" i="1"/>
  <c r="W25" i="1" s="1"/>
  <c r="V23" i="1"/>
  <c r="V25" i="1" s="1"/>
  <c r="U23" i="1"/>
  <c r="U25" i="1" s="1"/>
  <c r="T23" i="1"/>
  <c r="T25" i="1" s="1"/>
  <c r="S23" i="1"/>
  <c r="F81" i="6" l="1"/>
  <c r="AE23" i="1"/>
  <c r="AE25" i="1" s="1"/>
  <c r="S25" i="1"/>
  <c r="AE22" i="2"/>
  <c r="AC78" i="6"/>
  <c r="AC79" i="6"/>
  <c r="AC82" i="6" s="1"/>
  <c r="Q81" i="6"/>
  <c r="AC81" i="6" s="1"/>
  <c r="AF25" i="4"/>
  <c r="AF60" i="4" l="1"/>
  <c r="AF68" i="4"/>
  <c r="AF85" i="4"/>
  <c r="AE76" i="3"/>
  <c r="AE70" i="2"/>
  <c r="AF101" i="4" l="1"/>
  <c r="AE74" i="1"/>
  <c r="AE78" i="3" l="1"/>
  <c r="T80" i="3"/>
  <c r="U80" i="3"/>
  <c r="V80" i="3"/>
  <c r="W80" i="3"/>
  <c r="X80" i="3"/>
  <c r="Y80" i="3"/>
  <c r="Z80" i="3"/>
  <c r="AA80" i="3"/>
  <c r="AB80" i="3"/>
  <c r="AC80" i="3"/>
  <c r="AD80" i="3"/>
  <c r="S80" i="3"/>
  <c r="AF80" i="4" l="1"/>
  <c r="M80" i="3"/>
  <c r="L80" i="3"/>
  <c r="K80" i="3"/>
  <c r="K63" i="3"/>
  <c r="K24" i="3"/>
  <c r="K91" i="2"/>
  <c r="K73" i="2"/>
  <c r="K59" i="2"/>
  <c r="K22" i="2"/>
  <c r="L77" i="1"/>
  <c r="L61" i="1"/>
  <c r="L23" i="1"/>
  <c r="L25" i="1" s="1"/>
  <c r="K83" i="3" l="1"/>
  <c r="K86" i="3" s="1"/>
  <c r="K94" i="2"/>
  <c r="K97" i="2" s="1"/>
  <c r="L80" i="1"/>
  <c r="L83" i="1" s="1"/>
  <c r="AF49" i="4"/>
  <c r="U149" i="4" l="1"/>
  <c r="V149" i="4"/>
  <c r="W149" i="4"/>
  <c r="X149" i="4"/>
  <c r="Y149" i="4"/>
  <c r="Z149" i="4"/>
  <c r="AA149" i="4"/>
  <c r="AB149" i="4"/>
  <c r="AC149" i="4"/>
  <c r="AD149" i="4"/>
  <c r="AE149" i="4"/>
  <c r="T149" i="4"/>
  <c r="U148" i="4"/>
  <c r="V148" i="4"/>
  <c r="W148" i="4"/>
  <c r="X148" i="4"/>
  <c r="Y148" i="4"/>
  <c r="Z148" i="4"/>
  <c r="AA148" i="4"/>
  <c r="AB148" i="4"/>
  <c r="AC148" i="4"/>
  <c r="AD148" i="4"/>
  <c r="AE148" i="4"/>
  <c r="T148" i="4"/>
  <c r="AE94" i="3"/>
  <c r="AE92" i="3"/>
  <c r="AE101" i="1"/>
  <c r="P148" i="4" l="1"/>
  <c r="P149" i="4"/>
  <c r="AF149" i="4"/>
  <c r="AF148" i="4"/>
  <c r="AF71" i="4"/>
  <c r="AF88" i="4"/>
  <c r="T147" i="4"/>
  <c r="U147" i="4"/>
  <c r="U152" i="4" s="1"/>
  <c r="V147" i="4"/>
  <c r="V152" i="4" s="1"/>
  <c r="W147" i="4"/>
  <c r="W152" i="4" s="1"/>
  <c r="X147" i="4"/>
  <c r="X152" i="4" s="1"/>
  <c r="Y147" i="4"/>
  <c r="Y152" i="4" s="1"/>
  <c r="Z147" i="4"/>
  <c r="Z152" i="4" s="1"/>
  <c r="AA147" i="4"/>
  <c r="AA152" i="4" s="1"/>
  <c r="AB147" i="4"/>
  <c r="AB152" i="4" s="1"/>
  <c r="AC147" i="4"/>
  <c r="AC152" i="4" s="1"/>
  <c r="AD147" i="4"/>
  <c r="AD152" i="4" s="1"/>
  <c r="AE147" i="4"/>
  <c r="AE152" i="4" s="1"/>
  <c r="AE102" i="2"/>
  <c r="AE91" i="1"/>
  <c r="AE89" i="1"/>
  <c r="P147" i="4" l="1"/>
  <c r="AF147" i="4"/>
  <c r="AF152" i="4" s="1"/>
  <c r="T152" i="4"/>
  <c r="AF90" i="4" l="1"/>
  <c r="AF92" i="4"/>
  <c r="AF14" i="4"/>
  <c r="AF48" i="4" l="1"/>
  <c r="M63" i="3" l="1"/>
  <c r="M24" i="3"/>
  <c r="M26" i="3" s="1"/>
  <c r="J80" i="3"/>
  <c r="M91" i="2"/>
  <c r="M73" i="2"/>
  <c r="M59" i="2"/>
  <c r="M22" i="2"/>
  <c r="M24" i="2" s="1"/>
  <c r="M23" i="1"/>
  <c r="M25" i="1" s="1"/>
  <c r="K77" i="1"/>
  <c r="K61" i="1"/>
  <c r="K23" i="1"/>
  <c r="M83" i="3" l="1"/>
  <c r="M86" i="3" s="1"/>
  <c r="M94" i="2"/>
  <c r="M97" i="2" s="1"/>
  <c r="K80" i="1"/>
  <c r="K83" i="1" s="1"/>
  <c r="AE7" i="3"/>
  <c r="AE8" i="3"/>
  <c r="AE9" i="3"/>
  <c r="AE10" i="3"/>
  <c r="AE11" i="3"/>
  <c r="AE12" i="3"/>
  <c r="AE13" i="3"/>
  <c r="AE15" i="3"/>
  <c r="AE16" i="3"/>
  <c r="AE18" i="3"/>
  <c r="AE19" i="3"/>
  <c r="AE20" i="3"/>
  <c r="AE21" i="3"/>
  <c r="AE6" i="3"/>
  <c r="AE7" i="2"/>
  <c r="AE8" i="2"/>
  <c r="AE9" i="2"/>
  <c r="AE24" i="2" s="1"/>
  <c r="AE10" i="2"/>
  <c r="AE11" i="2"/>
  <c r="AE12" i="2"/>
  <c r="AE14" i="2"/>
  <c r="AE15" i="2"/>
  <c r="AE16" i="2"/>
  <c r="AE17" i="2"/>
  <c r="AE18" i="2"/>
  <c r="AE19" i="2"/>
  <c r="AE20" i="2"/>
  <c r="AE6" i="2"/>
  <c r="AE7" i="1"/>
  <c r="AE8" i="1"/>
  <c r="AE12" i="1"/>
  <c r="AE15" i="1"/>
  <c r="AE18" i="1"/>
  <c r="AE19" i="1"/>
  <c r="AE20" i="1"/>
  <c r="AE21" i="1"/>
  <c r="AE6" i="1"/>
  <c r="AE24" i="1" l="1"/>
  <c r="AE23" i="2"/>
  <c r="AE95" i="1"/>
  <c r="AE109" i="2"/>
  <c r="AF107" i="4"/>
  <c r="AD77" i="1"/>
  <c r="AC77" i="1"/>
  <c r="AB77" i="1"/>
  <c r="AA77" i="1"/>
  <c r="Z77" i="1"/>
  <c r="Y77" i="1"/>
  <c r="X77" i="1"/>
  <c r="W77" i="1"/>
  <c r="V77" i="1"/>
  <c r="U77" i="1"/>
  <c r="T77" i="1"/>
  <c r="S77" i="1"/>
  <c r="AF94" i="4"/>
  <c r="AF75" i="4"/>
  <c r="AE73" i="1"/>
  <c r="AE73" i="3"/>
  <c r="AE69" i="2"/>
  <c r="AE77" i="1" l="1"/>
  <c r="AF121" i="4" l="1"/>
  <c r="AF124" i="4"/>
  <c r="AF76" i="4"/>
  <c r="AF117" i="4" l="1"/>
  <c r="AF89" i="4" l="1"/>
  <c r="AF72" i="4"/>
  <c r="AF46" i="4" l="1"/>
  <c r="J63" i="3"/>
  <c r="J24" i="3"/>
  <c r="J91" i="2"/>
  <c r="J73" i="2"/>
  <c r="J59" i="2"/>
  <c r="J22" i="2"/>
  <c r="J77" i="1"/>
  <c r="J61" i="1"/>
  <c r="J23" i="1"/>
  <c r="J94" i="2" l="1"/>
  <c r="J97" i="2" s="1"/>
  <c r="J80" i="1"/>
  <c r="J83" i="1" s="1"/>
  <c r="J83" i="3"/>
  <c r="J86" i="3" s="1"/>
  <c r="AE115" i="2" l="1"/>
  <c r="AE87" i="1" l="1"/>
  <c r="AF37" i="4" l="1"/>
  <c r="AF63" i="4"/>
  <c r="AF62" i="4"/>
  <c r="AF56" i="4"/>
  <c r="AF51" i="4"/>
  <c r="AF47" i="4"/>
  <c r="AF43" i="4"/>
  <c r="AF52" i="4" l="1"/>
  <c r="AF54" i="4"/>
  <c r="AF55" i="4"/>
  <c r="AF59" i="4"/>
  <c r="AF57" i="4"/>
  <c r="AF36" i="4"/>
  <c r="AF42" i="4"/>
  <c r="AF44" i="4"/>
  <c r="T91" i="2"/>
  <c r="U91" i="2"/>
  <c r="V91" i="2"/>
  <c r="W91" i="2"/>
  <c r="X91" i="2"/>
  <c r="Y91" i="2"/>
  <c r="Z91" i="2"/>
  <c r="AA91" i="2"/>
  <c r="AB91" i="2"/>
  <c r="AC91" i="2"/>
  <c r="AD91" i="2"/>
  <c r="S91" i="2"/>
  <c r="AF122" i="4"/>
  <c r="AF119" i="4"/>
  <c r="AE78" i="2"/>
  <c r="AE79" i="2"/>
  <c r="AE80" i="2"/>
  <c r="AE82" i="2"/>
  <c r="AE83" i="2"/>
  <c r="AE84" i="2"/>
  <c r="AE85" i="2"/>
  <c r="AE86" i="2"/>
  <c r="AE87" i="2"/>
  <c r="AE88" i="2"/>
  <c r="AF116" i="4"/>
  <c r="AE77" i="2"/>
  <c r="AE76" i="2"/>
  <c r="T73" i="2"/>
  <c r="U73" i="2"/>
  <c r="V73" i="2"/>
  <c r="W73" i="2"/>
  <c r="X73" i="2"/>
  <c r="Y73" i="2"/>
  <c r="Z73" i="2"/>
  <c r="AA73" i="2"/>
  <c r="AB73" i="2"/>
  <c r="AC73" i="2"/>
  <c r="AD73" i="2"/>
  <c r="S73" i="2"/>
  <c r="AE71" i="2"/>
  <c r="AE67" i="2"/>
  <c r="AE66" i="2"/>
  <c r="AE65" i="2"/>
  <c r="AE64" i="2"/>
  <c r="AE63" i="2"/>
  <c r="AE62" i="2"/>
  <c r="AF104" i="4"/>
  <c r="AF102" i="4" l="1"/>
  <c r="T112" i="4"/>
  <c r="AE112" i="4"/>
  <c r="AD112" i="4"/>
  <c r="AC112" i="4"/>
  <c r="AB112" i="4"/>
  <c r="AA112" i="4"/>
  <c r="Z112" i="4"/>
  <c r="Y112" i="4"/>
  <c r="X112" i="4"/>
  <c r="W112" i="4"/>
  <c r="V112" i="4"/>
  <c r="U112" i="4"/>
  <c r="AF120" i="4"/>
  <c r="AF125" i="4"/>
  <c r="T65" i="4"/>
  <c r="AF35" i="4"/>
  <c r="AF118" i="4"/>
  <c r="AF115" i="4"/>
  <c r="AF106" i="4"/>
  <c r="AF105" i="4"/>
  <c r="AF103" i="4"/>
  <c r="AF41" i="4"/>
  <c r="AA129" i="4"/>
  <c r="W129" i="4"/>
  <c r="AB65" i="4"/>
  <c r="AF34" i="4"/>
  <c r="AD65" i="4"/>
  <c r="AF33" i="4"/>
  <c r="Z65" i="4"/>
  <c r="AA65" i="4"/>
  <c r="Y65" i="4"/>
  <c r="X65" i="4"/>
  <c r="W65" i="4"/>
  <c r="AB129" i="4"/>
  <c r="X129" i="4"/>
  <c r="AC65" i="4"/>
  <c r="V65" i="4"/>
  <c r="U65" i="4"/>
  <c r="AE65" i="4"/>
  <c r="AD129" i="4"/>
  <c r="Z129" i="4"/>
  <c r="V129" i="4"/>
  <c r="AC129" i="4"/>
  <c r="Y129" i="4"/>
  <c r="U129" i="4"/>
  <c r="T129" i="4"/>
  <c r="AE92" i="2"/>
  <c r="AE95" i="2" s="1"/>
  <c r="AE98" i="2" s="1"/>
  <c r="AE91" i="2"/>
  <c r="AE73" i="2"/>
  <c r="AE74" i="2"/>
  <c r="AF93" i="4"/>
  <c r="AF91" i="4"/>
  <c r="AF113" i="4" l="1"/>
  <c r="AF98" i="4"/>
  <c r="AF112" i="4"/>
  <c r="AF130" i="4"/>
  <c r="AF129" i="4"/>
  <c r="AF65" i="4"/>
  <c r="AF66" i="4"/>
  <c r="AF74" i="4"/>
  <c r="AF69" i="4"/>
  <c r="AF73" i="4" l="1"/>
  <c r="AF82" i="4" s="1"/>
  <c r="AF145" i="4" s="1"/>
  <c r="AF17" i="4"/>
  <c r="AF11" i="4"/>
  <c r="AF12" i="4"/>
  <c r="AF13" i="4"/>
  <c r="AE82" i="4"/>
  <c r="AA82" i="4"/>
  <c r="AC82" i="4"/>
  <c r="Y82" i="4"/>
  <c r="W82" i="4"/>
  <c r="U82" i="4"/>
  <c r="AD82" i="4"/>
  <c r="AB82" i="4"/>
  <c r="Z82" i="4"/>
  <c r="X82" i="4"/>
  <c r="AE27" i="4"/>
  <c r="AC27" i="4"/>
  <c r="AD27" i="4"/>
  <c r="U27" i="4"/>
  <c r="T29" i="4"/>
  <c r="AA27" i="4"/>
  <c r="Y27" i="4"/>
  <c r="W27" i="4"/>
  <c r="AB27" i="4"/>
  <c r="Z27" i="4"/>
  <c r="X27" i="4"/>
  <c r="V27" i="4"/>
  <c r="V29" i="4" s="1"/>
  <c r="V82" i="4"/>
  <c r="T82" i="4"/>
  <c r="L91" i="2"/>
  <c r="I91" i="2"/>
  <c r="H91" i="2"/>
  <c r="H73" i="2"/>
  <c r="G91" i="2"/>
  <c r="F91" i="2"/>
  <c r="G73" i="2"/>
  <c r="AF28" i="4" l="1"/>
  <c r="AF27" i="4"/>
  <c r="U29" i="4"/>
  <c r="AF83" i="4"/>
  <c r="W29" i="4"/>
  <c r="AE29" i="4"/>
  <c r="Z29" i="4"/>
  <c r="AC29" i="4"/>
  <c r="X29" i="4"/>
  <c r="Y29" i="4"/>
  <c r="AA29" i="4"/>
  <c r="AB29" i="4"/>
  <c r="AD29" i="4"/>
  <c r="H59" i="2"/>
  <c r="H94" i="2" s="1"/>
  <c r="H77" i="1"/>
  <c r="AF154" i="4" l="1"/>
  <c r="AF158" i="4" s="1"/>
  <c r="AF29" i="4"/>
  <c r="R129" i="4"/>
  <c r="R112" i="4"/>
  <c r="AE98" i="4"/>
  <c r="AD98" i="4"/>
  <c r="AD145" i="4" s="1"/>
  <c r="AC98" i="4"/>
  <c r="AB98" i="4"/>
  <c r="AB145" i="4" s="1"/>
  <c r="AB154" i="4" s="1"/>
  <c r="AA98" i="4"/>
  <c r="Z98" i="4"/>
  <c r="Y98" i="4"/>
  <c r="Y145" i="4" s="1"/>
  <c r="X98" i="4"/>
  <c r="X145" i="4" s="1"/>
  <c r="X154" i="4" s="1"/>
  <c r="W98" i="4"/>
  <c r="V98" i="4"/>
  <c r="V145" i="4" s="1"/>
  <c r="V154" i="4" s="1"/>
  <c r="U98" i="4"/>
  <c r="T98" i="4"/>
  <c r="R82" i="4"/>
  <c r="AE90" i="3"/>
  <c r="I80" i="3"/>
  <c r="H80" i="3"/>
  <c r="G80" i="3"/>
  <c r="F80" i="3"/>
  <c r="AE77" i="3"/>
  <c r="AE75" i="3"/>
  <c r="AE74" i="3"/>
  <c r="AE72" i="3"/>
  <c r="AE71" i="3"/>
  <c r="AE70" i="3"/>
  <c r="AE69" i="3"/>
  <c r="AE68" i="3"/>
  <c r="AE67" i="3"/>
  <c r="AE66" i="3"/>
  <c r="U83" i="3"/>
  <c r="L63" i="3"/>
  <c r="I63" i="3"/>
  <c r="H63" i="3"/>
  <c r="G63" i="3"/>
  <c r="F63" i="3"/>
  <c r="AD24" i="3"/>
  <c r="AD26" i="3" s="1"/>
  <c r="AC24" i="3"/>
  <c r="AC26" i="3" s="1"/>
  <c r="AB24" i="3"/>
  <c r="AB26" i="3" s="1"/>
  <c r="AA24" i="3"/>
  <c r="AA26" i="3" s="1"/>
  <c r="Z24" i="3"/>
  <c r="Z26" i="3" s="1"/>
  <c r="Y24" i="3"/>
  <c r="Y26" i="3" s="1"/>
  <c r="X24" i="3"/>
  <c r="X26" i="3" s="1"/>
  <c r="W24" i="3"/>
  <c r="W26" i="3" s="1"/>
  <c r="V24" i="3"/>
  <c r="V26" i="3" s="1"/>
  <c r="U24" i="3"/>
  <c r="U26" i="3" s="1"/>
  <c r="T24" i="3"/>
  <c r="T26" i="3" s="1"/>
  <c r="S24" i="3"/>
  <c r="S26" i="3" s="1"/>
  <c r="L24" i="3"/>
  <c r="L26" i="3" s="1"/>
  <c r="I24" i="3"/>
  <c r="H24" i="3"/>
  <c r="G24" i="3"/>
  <c r="F24" i="3"/>
  <c r="P26" i="3" s="1"/>
  <c r="AE100" i="2"/>
  <c r="AE106" i="2" s="1"/>
  <c r="L73" i="2"/>
  <c r="I73" i="2"/>
  <c r="F73" i="2"/>
  <c r="L59" i="2"/>
  <c r="I59" i="2"/>
  <c r="G59" i="2"/>
  <c r="G94" i="2" s="1"/>
  <c r="F59" i="2"/>
  <c r="AA94" i="2"/>
  <c r="W94" i="2"/>
  <c r="L22" i="2"/>
  <c r="L24" i="2" s="1"/>
  <c r="I22" i="2"/>
  <c r="H22" i="2"/>
  <c r="G22" i="2"/>
  <c r="F22" i="2"/>
  <c r="P24" i="2" s="1"/>
  <c r="I77" i="1"/>
  <c r="G77" i="1"/>
  <c r="F77" i="1"/>
  <c r="AE75" i="1"/>
  <c r="AE72" i="1"/>
  <c r="AE71" i="1"/>
  <c r="AE70" i="1"/>
  <c r="AE68" i="1"/>
  <c r="AE67" i="1"/>
  <c r="AE66" i="1"/>
  <c r="AE65" i="1"/>
  <c r="AE64" i="1"/>
  <c r="M61" i="1"/>
  <c r="I61" i="1"/>
  <c r="H61" i="1"/>
  <c r="G61" i="1"/>
  <c r="F61" i="1"/>
  <c r="I23" i="1"/>
  <c r="H23" i="1"/>
  <c r="G23" i="1"/>
  <c r="F23" i="1"/>
  <c r="R145" i="4" l="1"/>
  <c r="AF99" i="4"/>
  <c r="T145" i="4"/>
  <c r="T154" i="4" s="1"/>
  <c r="F94" i="2"/>
  <c r="F97" i="2" s="1"/>
  <c r="AE145" i="4"/>
  <c r="AE154" i="4" s="1"/>
  <c r="AC145" i="4"/>
  <c r="AC154" i="4" s="1"/>
  <c r="AA145" i="4"/>
  <c r="AA154" i="4" s="1"/>
  <c r="Z145" i="4"/>
  <c r="Z154" i="4" s="1"/>
  <c r="W145" i="4"/>
  <c r="W154" i="4" s="1"/>
  <c r="U145" i="4"/>
  <c r="U154" i="4" s="1"/>
  <c r="AD154" i="4"/>
  <c r="Y154" i="4"/>
  <c r="G83" i="3"/>
  <c r="G86" i="3" s="1"/>
  <c r="F83" i="3"/>
  <c r="AE81" i="3"/>
  <c r="L94" i="2"/>
  <c r="L97" i="2" s="1"/>
  <c r="AB83" i="3"/>
  <c r="AB86" i="3" s="1"/>
  <c r="T83" i="3"/>
  <c r="T86" i="3" s="1"/>
  <c r="AC83" i="3"/>
  <c r="AC86" i="3" s="1"/>
  <c r="Y83" i="3"/>
  <c r="Y86" i="3" s="1"/>
  <c r="L83" i="3"/>
  <c r="L86" i="3" s="1"/>
  <c r="X83" i="3"/>
  <c r="X86" i="3" s="1"/>
  <c r="X80" i="1"/>
  <c r="X83" i="1" s="1"/>
  <c r="T94" i="2"/>
  <c r="T97" i="2" s="1"/>
  <c r="X94" i="2"/>
  <c r="X97" i="2" s="1"/>
  <c r="AB94" i="2"/>
  <c r="AB97" i="2" s="1"/>
  <c r="V94" i="2"/>
  <c r="V97" i="2" s="1"/>
  <c r="Z94" i="2"/>
  <c r="Z97" i="2" s="1"/>
  <c r="AD94" i="2"/>
  <c r="AD97" i="2" s="1"/>
  <c r="AD80" i="1"/>
  <c r="AD83" i="1" s="1"/>
  <c r="AB80" i="1"/>
  <c r="Z80" i="1"/>
  <c r="V80" i="1"/>
  <c r="V83" i="1" s="1"/>
  <c r="T80" i="1"/>
  <c r="G80" i="1"/>
  <c r="G83" i="1" s="1"/>
  <c r="U86" i="3"/>
  <c r="AE80" i="3"/>
  <c r="W83" i="3"/>
  <c r="W86" i="3" s="1"/>
  <c r="AA83" i="3"/>
  <c r="AA86" i="3" s="1"/>
  <c r="F80" i="1"/>
  <c r="AE78" i="1"/>
  <c r="AE81" i="1" s="1"/>
  <c r="AE84" i="1" s="1"/>
  <c r="U94" i="2"/>
  <c r="U97" i="2" s="1"/>
  <c r="Y94" i="2"/>
  <c r="Y97" i="2" s="1"/>
  <c r="AC94" i="2"/>
  <c r="AC97" i="2" s="1"/>
  <c r="AE25" i="3"/>
  <c r="I83" i="3"/>
  <c r="I86" i="3" s="1"/>
  <c r="I94" i="2"/>
  <c r="I97" i="2" s="1"/>
  <c r="M80" i="1"/>
  <c r="M83" i="1" s="1"/>
  <c r="I80" i="1"/>
  <c r="I83" i="1" s="1"/>
  <c r="S83" i="3"/>
  <c r="S86" i="3" s="1"/>
  <c r="V83" i="3"/>
  <c r="V86" i="3" s="1"/>
  <c r="Z83" i="3"/>
  <c r="Z86" i="3" s="1"/>
  <c r="AD83" i="3"/>
  <c r="AD86" i="3" s="1"/>
  <c r="H83" i="3"/>
  <c r="H86" i="3" s="1"/>
  <c r="G97" i="2"/>
  <c r="H97" i="2"/>
  <c r="U80" i="1"/>
  <c r="U83" i="1" s="1"/>
  <c r="AC80" i="1"/>
  <c r="Y80" i="1"/>
  <c r="R29" i="4"/>
  <c r="H80" i="1"/>
  <c r="H83" i="1" s="1"/>
  <c r="F86" i="3"/>
  <c r="AE24" i="3"/>
  <c r="AE26" i="3" s="1"/>
  <c r="W97" i="2"/>
  <c r="AA97" i="2"/>
  <c r="S94" i="2"/>
  <c r="S97" i="2" s="1"/>
  <c r="W80" i="1"/>
  <c r="AA80" i="1"/>
  <c r="AA83" i="1" s="1"/>
  <c r="AF159" i="4" l="1"/>
  <c r="AF161" i="4" s="1"/>
  <c r="AE86" i="3"/>
  <c r="AE101" i="3" s="1"/>
  <c r="AE102" i="3" s="1"/>
  <c r="F83" i="1"/>
  <c r="R154" i="4"/>
  <c r="AC83" i="1"/>
  <c r="AB83" i="1"/>
  <c r="Y83" i="1"/>
  <c r="W83" i="1"/>
  <c r="Z83" i="1"/>
  <c r="T83" i="1"/>
  <c r="AE84" i="3"/>
  <c r="AE87" i="3" s="1"/>
  <c r="AE94" i="2"/>
  <c r="AE83" i="3"/>
  <c r="S80" i="1"/>
  <c r="AE80" i="1" s="1"/>
  <c r="S83" i="1" l="1"/>
  <c r="AE83" i="1" s="1"/>
  <c r="AE96" i="1" l="1"/>
  <c r="AE97" i="1" s="1"/>
  <c r="AE97" i="2"/>
  <c r="AE110" i="2" l="1"/>
  <c r="AE111" i="2" s="1"/>
</calcChain>
</file>

<file path=xl/sharedStrings.xml><?xml version="1.0" encoding="utf-8"?>
<sst xmlns="http://schemas.openxmlformats.org/spreadsheetml/2006/main" count="2583" uniqueCount="235">
  <si>
    <t>Water Budget</t>
  </si>
  <si>
    <t xml:space="preserve"> </t>
  </si>
  <si>
    <t>Approved</t>
  </si>
  <si>
    <t>Actuals</t>
  </si>
  <si>
    <t>Actual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</si>
  <si>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</si>
  <si>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</si>
  <si>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</si>
  <si>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</si>
  <si>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</si>
  <si>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</si>
  <si>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</si>
  <si>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</si>
  <si>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</si>
  <si>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</si>
  <si>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</si>
  <si>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</si>
  <si>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YTD Total</t>
  </si>
  <si>
    <t>Revenue</t>
  </si>
  <si>
    <t>Connection-Residential</t>
  </si>
  <si>
    <t>Connection- Multi Unit</t>
  </si>
  <si>
    <t>Connection-Commercial</t>
  </si>
  <si>
    <t>Impact Fees</t>
  </si>
  <si>
    <t>Monthly Fees-Residential</t>
  </si>
  <si>
    <t>Monthly Fees-Multi Unit</t>
  </si>
  <si>
    <t>Monthly Fees-Commercial</t>
  </si>
  <si>
    <t>Monthly Fees-Open Space</t>
  </si>
  <si>
    <t>Stand-By Fees</t>
  </si>
  <si>
    <t>Gain of Sales of Assets</t>
  </si>
  <si>
    <t>Late Fee Income</t>
  </si>
  <si>
    <t>Misc. Income</t>
  </si>
  <si>
    <t>PTIF Account</t>
  </si>
  <si>
    <t>PTIF Impact Fee Interest</t>
  </si>
  <si>
    <t>Zions Bank</t>
  </si>
  <si>
    <t>Total Revenue</t>
  </si>
  <si>
    <t>Non-Impact Fee Revenue Totals</t>
  </si>
  <si>
    <t>Expenses</t>
  </si>
  <si>
    <t>General &amp; Administrative</t>
  </si>
  <si>
    <t>Accounting</t>
  </si>
  <si>
    <t>Advertising</t>
  </si>
  <si>
    <t>Bank Charges</t>
  </si>
  <si>
    <t>Wash Fed $500 Annual Fee in March, Zions Annual Fee in Oct $500</t>
  </si>
  <si>
    <t>Board Services</t>
  </si>
  <si>
    <t>Cellular Phone</t>
  </si>
  <si>
    <t>Depreciation Expense</t>
  </si>
  <si>
    <t>Dues/Subscriptions</t>
  </si>
  <si>
    <t xml:space="preserve">  </t>
  </si>
  <si>
    <t>Education</t>
  </si>
  <si>
    <t>Election Costs</t>
  </si>
  <si>
    <t>Equipment Rental</t>
  </si>
  <si>
    <t>Valley Storage</t>
  </si>
  <si>
    <t>Fuel &amp; Repair for Vehicles</t>
  </si>
  <si>
    <t>Ampstun Software</t>
  </si>
  <si>
    <t>Ampstun Due Jan 10th</t>
  </si>
  <si>
    <t>Term Life &amp; AD&amp;D Insurance</t>
  </si>
  <si>
    <t>Liability &amp; D&amp;O &amp; Auto</t>
  </si>
  <si>
    <t>Workers Compensation</t>
  </si>
  <si>
    <t>Wash. Fed/Zions2016 Bond Interest</t>
  </si>
  <si>
    <t>Wash. Fed/Zions2019 Bond Interest</t>
  </si>
  <si>
    <t>WBWCD Contract</t>
  </si>
  <si>
    <t>Notice of Interest</t>
  </si>
  <si>
    <t>Legal Services</t>
  </si>
  <si>
    <t>Licenses/Permits</t>
  </si>
  <si>
    <t>Meals &amp; Lodging</t>
  </si>
  <si>
    <t>Office Expense</t>
  </si>
  <si>
    <t>Office Rent</t>
  </si>
  <si>
    <t>Office Telephone</t>
  </si>
  <si>
    <t>Payroll Expense</t>
  </si>
  <si>
    <t>Postage</t>
  </si>
  <si>
    <t>Mar #6 Permit, box rental June</t>
  </si>
  <si>
    <t>Tools &amp; Equipment</t>
  </si>
  <si>
    <t>Uniforms</t>
  </si>
  <si>
    <t>Website &amp; IT Consulting</t>
  </si>
  <si>
    <t>Bad Debt</t>
  </si>
  <si>
    <t>Total General &amp; Administrative</t>
  </si>
  <si>
    <t>Water System</t>
  </si>
  <si>
    <t>Blue Stakes</t>
  </si>
  <si>
    <t>Materials &amp; Supplies</t>
  </si>
  <si>
    <t>Meter Repair &amp; Maintenance</t>
  </si>
  <si>
    <t>Meters Only</t>
  </si>
  <si>
    <t>Consulting</t>
  </si>
  <si>
    <t>Engineering</t>
  </si>
  <si>
    <t>Labor</t>
  </si>
  <si>
    <t>Repairs &amp; Maintenance</t>
  </si>
  <si>
    <t>Testing</t>
  </si>
  <si>
    <t>$4000 every 2 yrs, $200 Lead,Cooper,VOC&amp;Pesticide every 3 yrs, $100 Nitrates every yr in Jan.</t>
  </si>
  <si>
    <t>Electric</t>
  </si>
  <si>
    <t>Diesel Fuel</t>
  </si>
  <si>
    <t>Eagle Ridge Connection Liability</t>
  </si>
  <si>
    <t>Water Contract - Weber Basin &amp; WCI</t>
  </si>
  <si>
    <t>Total Water System</t>
  </si>
  <si>
    <t>Total Ordinary Expense</t>
  </si>
  <si>
    <t>Net Income/Loss</t>
  </si>
  <si>
    <t>Impact Fee</t>
  </si>
  <si>
    <t>Minus Impact Fee</t>
  </si>
  <si>
    <t>Wash Fed 2016 Bond</t>
  </si>
  <si>
    <t>Sinking Fund</t>
  </si>
  <si>
    <t>Wash Fed 2019 Bond</t>
  </si>
  <si>
    <t>Weber Basin 300 Shares</t>
  </si>
  <si>
    <t>Projects from IFFP &amp; Asset Purchases</t>
  </si>
  <si>
    <t>Sewer Budget</t>
  </si>
  <si>
    <t>2023 Budget</t>
  </si>
  <si>
    <t xml:space="preserve">Approved </t>
  </si>
  <si>
    <t>Gain on Sales of Assets</t>
  </si>
  <si>
    <t>Valley Storage &amp; Snow Removal</t>
  </si>
  <si>
    <t>Wash. Fed/Zions 2016 Bond Interest</t>
  </si>
  <si>
    <t>Sewer System</t>
  </si>
  <si>
    <t>Telephone</t>
  </si>
  <si>
    <t>Total Sewer System</t>
  </si>
  <si>
    <t>MBR Treatment Facility</t>
  </si>
  <si>
    <t>Computer Expense</t>
  </si>
  <si>
    <t>MBR Labor</t>
  </si>
  <si>
    <t>Landscaping &amp; Snow Removal</t>
  </si>
  <si>
    <t>Repair &amp; Maintenance</t>
  </si>
  <si>
    <t xml:space="preserve">Testing </t>
  </si>
  <si>
    <t>Gas</t>
  </si>
  <si>
    <t>Telephone &amp; Internet</t>
  </si>
  <si>
    <t>Waste Removal</t>
  </si>
  <si>
    <t>Total MBR Treatment Facility</t>
  </si>
  <si>
    <t>Minus Impact Fees</t>
  </si>
  <si>
    <t>Swr</t>
  </si>
  <si>
    <t>Bridges Reuse Pond</t>
  </si>
  <si>
    <t>Irrigation Budget</t>
  </si>
  <si>
    <t>Connection-Multi Unit</t>
  </si>
  <si>
    <t>Disposal Line Income</t>
  </si>
  <si>
    <t xml:space="preserve">Ampstun Due </t>
  </si>
  <si>
    <t>Wash. Fed./Zions 2016 Bond Interest</t>
  </si>
  <si>
    <t>Wash. Fed./Zions 2019 Bond Interest</t>
  </si>
  <si>
    <t>Irrigation System</t>
  </si>
  <si>
    <t>Bluestakes</t>
  </si>
  <si>
    <t xml:space="preserve">Engineering </t>
  </si>
  <si>
    <t xml:space="preserve">Dam Safety Study   </t>
  </si>
  <si>
    <t>Water Contract -Weber Basin &amp; WCI</t>
  </si>
  <si>
    <t>Total Irrigation System</t>
  </si>
  <si>
    <t>Washington Federal 2016 Bond</t>
  </si>
  <si>
    <t>Projected Asset Purchases</t>
  </si>
  <si>
    <t>Eden Sewer Service Area</t>
  </si>
  <si>
    <t>Eden Sewer Service Area System</t>
  </si>
  <si>
    <t>Total ESSA System</t>
  </si>
  <si>
    <t>Consolidated Budget</t>
  </si>
  <si>
    <t>Budget</t>
  </si>
  <si>
    <t>Connection - Multi Unit</t>
  </si>
  <si>
    <t>Connection - Commercial</t>
  </si>
  <si>
    <t>Gain on Sale of Assets</t>
  </si>
  <si>
    <t>Misc Income</t>
  </si>
  <si>
    <t>Dues &amp; Subscriptions</t>
  </si>
  <si>
    <t>Wash. Fed/Zions 2019 Bond Interest</t>
  </si>
  <si>
    <t>Licenses &amp; Permits</t>
  </si>
  <si>
    <t>Irrigation Labor</t>
  </si>
  <si>
    <t>Electricity</t>
  </si>
  <si>
    <t xml:space="preserve">Dam Safety Study        </t>
  </si>
  <si>
    <t>Water Contracts - Weber Basin &amp; WCI</t>
  </si>
  <si>
    <t>Drinking Water System</t>
  </si>
  <si>
    <t xml:space="preserve">Engineering       </t>
  </si>
  <si>
    <t>Drinking Water Labor</t>
  </si>
  <si>
    <t>Total Drinking Water System</t>
  </si>
  <si>
    <t>Sewer System Labor</t>
  </si>
  <si>
    <t>Sewer System Repair &amp; Maintenance</t>
  </si>
  <si>
    <t xml:space="preserve">Consulting  </t>
  </si>
  <si>
    <t>.</t>
  </si>
  <si>
    <t>Total Ordinary Expenses</t>
  </si>
  <si>
    <t>Minus Impact</t>
  </si>
  <si>
    <t>Wolf Creek Water and Sewer Improvement District</t>
  </si>
  <si>
    <t>Connection-Multi Family</t>
  </si>
  <si>
    <t>PTIF Account Interest</t>
  </si>
  <si>
    <t>Zion Bank Interest</t>
  </si>
  <si>
    <t>Washington Federal/Zions 2016 Bond Interest</t>
  </si>
  <si>
    <t>Washington Federal/Zions 2019 Bond Interest</t>
  </si>
  <si>
    <t>Net Income</t>
  </si>
  <si>
    <t>W/ URS</t>
  </si>
  <si>
    <t>Nov-Rural Wtr, Aug-UASD, june-NNA &amp; Oct.Prop Tax</t>
  </si>
  <si>
    <t>Minus Grants</t>
  </si>
  <si>
    <t xml:space="preserve">                 Disposal of Assets</t>
  </si>
  <si>
    <t>Damaged/Disposal Assets</t>
  </si>
  <si>
    <t>Disposal of Assets</t>
  </si>
  <si>
    <t>Minus Impact Fees &amp; Grants</t>
  </si>
  <si>
    <t>Jan-Nov</t>
  </si>
  <si>
    <t>Reuse Contract w/WBWCD</t>
  </si>
  <si>
    <t xml:space="preserve">      Wolf Creek Water and Sewer Improvement District</t>
  </si>
  <si>
    <t>Budget Total</t>
  </si>
  <si>
    <t>GOEO Local Match Grant Revenue</t>
  </si>
  <si>
    <t>Weber County ARPA Grant Revenue</t>
  </si>
  <si>
    <t>Mission-Jan</t>
  </si>
  <si>
    <t>adding Reuse Pond</t>
  </si>
  <si>
    <t>2025 Budget</t>
  </si>
  <si>
    <t>DWQ Grant Reserves</t>
  </si>
  <si>
    <t>Minus Sinking Funds</t>
  </si>
  <si>
    <t>Minus Sinking Fund</t>
  </si>
  <si>
    <t>Minus Sinking</t>
  </si>
  <si>
    <t>cumlated over 6 yrs)</t>
  </si>
  <si>
    <t>DWQ 2025 Bond Interest</t>
  </si>
  <si>
    <t>devided between Irrig &amp; Sewer</t>
  </si>
  <si>
    <t>*</t>
  </si>
  <si>
    <t>Buy-In Reallocation</t>
  </si>
  <si>
    <t>DWQ 2025 Series Bond Interest</t>
  </si>
  <si>
    <t>Weber County ARPA Grant</t>
  </si>
  <si>
    <t>Material &amp; Supplies</t>
  </si>
  <si>
    <t>Total Operating Budget</t>
  </si>
  <si>
    <t>Minus All Reserves for Loans &amp; Impact Fees &amp; Grants</t>
  </si>
  <si>
    <t>Buy-In Allocation</t>
  </si>
  <si>
    <t>YTD Totals</t>
  </si>
  <si>
    <t xml:space="preserve"> 9/30/2025</t>
  </si>
  <si>
    <t>?</t>
  </si>
  <si>
    <t>6 hrs</t>
  </si>
  <si>
    <t>plus merit bonus for boys</t>
  </si>
  <si>
    <t>6 Hours</t>
  </si>
  <si>
    <t>2025 Bond Fee $500 June</t>
  </si>
  <si>
    <t>Next Election 2027</t>
  </si>
  <si>
    <t>Next Election in 2027</t>
  </si>
  <si>
    <t>Legal Defense Fund</t>
  </si>
  <si>
    <t>Legal Defense  Fund</t>
  </si>
  <si>
    <t>WB 189500 &amp; WCIC 10000</t>
  </si>
  <si>
    <t>to be paid byLegal Defense Fund</t>
  </si>
  <si>
    <t>Legal Defense Fund Income</t>
  </si>
  <si>
    <t>DWQ 2025 Bond</t>
  </si>
  <si>
    <t>Includes WCIC repair</t>
  </si>
  <si>
    <t>Health&amp;Dental 9%</t>
  </si>
  <si>
    <t xml:space="preserve">Reserve for 2016 Bond - Washington Federal  </t>
  </si>
  <si>
    <t xml:space="preserve">Reserve for 2019 Bond - Washington Federal </t>
  </si>
  <si>
    <t xml:space="preserve">Weber Basin 300 Shares </t>
  </si>
  <si>
    <t>Total Reserves</t>
  </si>
  <si>
    <t xml:space="preserve"> 2026 Budget</t>
  </si>
  <si>
    <t>2026 Budget</t>
  </si>
  <si>
    <t xml:space="preserve"> 2025 Budget/Actuals &amp; 2026 Tentative Budget</t>
  </si>
  <si>
    <t>Reserve for 2016 Bond - Washington Federal</t>
  </si>
  <si>
    <t>Reserve for 2019 Bond - Washington Federal</t>
  </si>
  <si>
    <t xml:space="preserve">                                     2026 Budget            </t>
  </si>
  <si>
    <t>Reserve for 2016 - Washington Federal</t>
  </si>
  <si>
    <t>Reserve for 2019 - Washington Federal</t>
  </si>
  <si>
    <t>DWQ Loan Reserve</t>
  </si>
  <si>
    <t>DWQ Loan Reserves</t>
  </si>
  <si>
    <t xml:space="preserve"> WCI, WB, Conv. Fee, Shares</t>
  </si>
  <si>
    <t>2024 Actual</t>
  </si>
  <si>
    <t xml:space="preserve"> Budget Approved 12/11/2025</t>
  </si>
  <si>
    <t xml:space="preserve">                             2026 Budget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</si>
</sst>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&quot;$&quot;* #,##0_);_(&quot;$&quot;* \(#,##0\);_(&quot;$&quot;* &quot;-&quot;??_);_(@_)"/>
    <numFmt numFmtId="166" formatCode="_(* #,##0_);_(* \(#,##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rgb="FFFF0000"/>
      <name val="Arial"/>
      <family val="2"/>
    </font>
    <font>
      <sz val="12"/>
      <color indexed="10"/>
      <name val="Arial"/>
      <family val="2"/>
    </font>
    <font>
      <i/>
      <sz val="12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10"/>
      <name val="Calibri"/>
      <family val="2"/>
      <scheme val="minor"/>
    </font>
    <font>
      <sz val="11"/>
      <color indexed="36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indexed="18"/>
      <name val="Calibri"/>
      <family val="2"/>
      <scheme val="minor"/>
    </font>
    <font>
      <sz val="11"/>
      <color indexed="40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1">
    <xf numFmtId="0" fontId="0" fillId="0" borderId="0" xfId="0"/>
    <xf numFmtId="166" fontId="0" fillId="2" borderId="1" xfId="1" applyNumberFormat="1" applyFont="1" applyFill="1" applyBorder="1"/>
    <xf numFmtId="166" fontId="0" fillId="0" borderId="0" xfId="1" applyNumberFormat="1" applyFont="1"/>
    <xf numFmtId="44" fontId="0" fillId="0" borderId="0" xfId="2" applyFont="1"/>
    <xf numFmtId="3" fontId="0" fillId="4" borderId="1" xfId="0" applyNumberFormat="1" applyFill="1" applyBorder="1"/>
    <xf numFmtId="3" fontId="0" fillId="5" borderId="1" xfId="0" applyNumberFormat="1" applyFill="1" applyBorder="1"/>
    <xf numFmtId="3" fontId="0" fillId="0" borderId="6" xfId="2" applyNumberFormat="1" applyFont="1" applyFill="1" applyBorder="1" applyAlignment="1">
      <alignment horizontal="right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10" borderId="0" xfId="0" applyFont="1" applyFill="1" applyAlignment="1">
      <alignment horizontal="center"/>
    </xf>
    <xf numFmtId="164" fontId="5" fillId="10" borderId="0" xfId="0" applyNumberFormat="1" applyFont="1" applyFill="1" applyAlignment="1">
      <alignment horizontal="center"/>
    </xf>
    <xf numFmtId="3" fontId="4" fillId="0" borderId="0" xfId="0" applyNumberFormat="1" applyFont="1"/>
    <xf numFmtId="3" fontId="2" fillId="0" borderId="0" xfId="2" applyNumberFormat="1" applyFont="1" applyFill="1" applyBorder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3" fontId="5" fillId="0" borderId="3" xfId="0" applyNumberFormat="1" applyFont="1" applyBorder="1"/>
    <xf numFmtId="3" fontId="5" fillId="0" borderId="0" xfId="0" applyNumberFormat="1" applyFont="1"/>
    <xf numFmtId="166" fontId="4" fillId="0" borderId="0" xfId="1" applyNumberFormat="1" applyFont="1" applyFill="1"/>
    <xf numFmtId="166" fontId="4" fillId="10" borderId="0" xfId="1" applyNumberFormat="1" applyFont="1" applyFill="1"/>
    <xf numFmtId="166" fontId="4" fillId="0" borderId="0" xfId="1" applyNumberFormat="1" applyFont="1" applyFill="1" applyBorder="1"/>
    <xf numFmtId="166" fontId="5" fillId="0" borderId="0" xfId="1" applyNumberFormat="1" applyFont="1" applyFill="1" applyBorder="1"/>
    <xf numFmtId="3" fontId="5" fillId="0" borderId="7" xfId="0" applyNumberFormat="1" applyFont="1" applyBorder="1"/>
    <xf numFmtId="3" fontId="5" fillId="0" borderId="6" xfId="0" applyNumberFormat="1" applyFont="1" applyBorder="1"/>
    <xf numFmtId="166" fontId="4" fillId="10" borderId="0" xfId="1" applyNumberFormat="1" applyFont="1" applyFill="1" applyBorder="1"/>
    <xf numFmtId="166" fontId="5" fillId="10" borderId="6" xfId="1" applyNumberFormat="1" applyFont="1" applyFill="1" applyBorder="1"/>
    <xf numFmtId="14" fontId="4" fillId="0" borderId="0" xfId="0" applyNumberFormat="1" applyFont="1"/>
    <xf numFmtId="0" fontId="8" fillId="0" borderId="0" xfId="0" applyFont="1"/>
    <xf numFmtId="166" fontId="5" fillId="0" borderId="0" xfId="0" applyNumberFormat="1" applyFont="1"/>
    <xf numFmtId="6" fontId="4" fillId="0" borderId="0" xfId="0" applyNumberFormat="1" applyFont="1"/>
    <xf numFmtId="3" fontId="10" fillId="0" borderId="1" xfId="2" applyNumberFormat="1" applyFont="1" applyFill="1" applyBorder="1"/>
    <xf numFmtId="14" fontId="0" fillId="0" borderId="0" xfId="0" applyNumberFormat="1"/>
    <xf numFmtId="164" fontId="0" fillId="0" borderId="0" xfId="0" applyNumberFormat="1"/>
    <xf numFmtId="0" fontId="0" fillId="0" borderId="0" xfId="0" applyAlignment="1">
      <alignment horizontal="right"/>
    </xf>
    <xf numFmtId="165" fontId="0" fillId="0" borderId="0" xfId="2" applyNumberFormat="1" applyFont="1"/>
    <xf numFmtId="3" fontId="0" fillId="3" borderId="1" xfId="0" applyNumberFormat="1" applyFill="1" applyBorder="1"/>
    <xf numFmtId="3" fontId="0" fillId="6" borderId="1" xfId="2" applyNumberFormat="1" applyFont="1" applyFill="1" applyBorder="1"/>
    <xf numFmtId="3" fontId="0" fillId="8" borderId="1" xfId="0" applyNumberFormat="1" applyFill="1" applyBorder="1"/>
    <xf numFmtId="3" fontId="0" fillId="0" borderId="0" xfId="0" applyNumberFormat="1"/>
    <xf numFmtId="3" fontId="0" fillId="0" borderId="0" xfId="2" applyNumberFormat="1" applyFont="1" applyBorder="1"/>
    <xf numFmtId="3" fontId="0" fillId="0" borderId="2" xfId="2" applyNumberFormat="1" applyFont="1" applyFill="1" applyBorder="1"/>
    <xf numFmtId="3" fontId="0" fillId="0" borderId="0" xfId="2" applyNumberFormat="1" applyFont="1"/>
    <xf numFmtId="3" fontId="0" fillId="0" borderId="0" xfId="2" applyNumberFormat="1" applyFont="1" applyFill="1"/>
    <xf numFmtId="3" fontId="0" fillId="9" borderId="1" xfId="0" applyNumberFormat="1" applyFill="1" applyBorder="1"/>
    <xf numFmtId="3" fontId="0" fillId="0" borderId="0" xfId="2" applyNumberFormat="1" applyFont="1" applyFill="1" applyBorder="1"/>
    <xf numFmtId="9" fontId="0" fillId="0" borderId="0" xfId="2" applyNumberFormat="1" applyFont="1" applyAlignment="1">
      <alignment horizontal="left"/>
    </xf>
    <xf numFmtId="3" fontId="0" fillId="3" borderId="8" xfId="0" applyNumberFormat="1" applyFill="1" applyBorder="1"/>
    <xf numFmtId="44" fontId="0" fillId="0" borderId="0" xfId="2" applyFont="1" applyBorder="1"/>
    <xf numFmtId="3" fontId="0" fillId="0" borderId="0" xfId="0" applyNumberFormat="1" applyAlignment="1">
      <alignment horizontal="right"/>
    </xf>
    <xf numFmtId="2" fontId="0" fillId="0" borderId="0" xfId="0" applyNumberFormat="1"/>
    <xf numFmtId="44" fontId="0" fillId="0" borderId="0" xfId="2" applyFont="1" applyFill="1"/>
    <xf numFmtId="0" fontId="0" fillId="5" borderId="0" xfId="0" applyFill="1"/>
    <xf numFmtId="0" fontId="0" fillId="3" borderId="0" xfId="0" applyFill="1"/>
    <xf numFmtId="0" fontId="10" fillId="0" borderId="0" xfId="0" applyFont="1"/>
    <xf numFmtId="0" fontId="11" fillId="2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14" fontId="10" fillId="0" borderId="0" xfId="0" applyNumberFormat="1" applyFont="1"/>
    <xf numFmtId="164" fontId="11" fillId="0" borderId="0" xfId="0" applyNumberFormat="1" applyFont="1" applyAlignment="1">
      <alignment horizontal="center"/>
    </xf>
    <xf numFmtId="164" fontId="11" fillId="6" borderId="0" xfId="0" applyNumberFormat="1" applyFont="1" applyFill="1" applyAlignment="1">
      <alignment horizontal="center"/>
    </xf>
    <xf numFmtId="1" fontId="11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1" fontId="10" fillId="0" borderId="0" xfId="1" applyNumberFormat="1" applyFont="1" applyFill="1" applyBorder="1" applyAlignment="1">
      <alignment horizontal="center"/>
    </xf>
    <xf numFmtId="0" fontId="11" fillId="0" borderId="0" xfId="0" applyFont="1"/>
    <xf numFmtId="1" fontId="10" fillId="0" borderId="0" xfId="2" applyNumberFormat="1" applyFont="1" applyAlignment="1">
      <alignment horizontal="center"/>
    </xf>
    <xf numFmtId="44" fontId="10" fillId="0" borderId="0" xfId="2" applyFont="1"/>
    <xf numFmtId="166" fontId="10" fillId="2" borderId="1" xfId="1" applyNumberFormat="1" applyFont="1" applyFill="1" applyBorder="1"/>
    <xf numFmtId="3" fontId="10" fillId="6" borderId="1" xfId="2" applyNumberFormat="1" applyFont="1" applyFill="1" applyBorder="1"/>
    <xf numFmtId="0" fontId="12" fillId="0" borderId="0" xfId="0" applyFont="1"/>
    <xf numFmtId="0" fontId="9" fillId="0" borderId="0" xfId="0" applyFont="1" applyAlignment="1">
      <alignment horizontal="right"/>
    </xf>
    <xf numFmtId="166" fontId="10" fillId="2" borderId="1" xfId="1" applyNumberFormat="1" applyFont="1" applyFill="1" applyBorder="1" applyAlignment="1">
      <alignment horizontal="right"/>
    </xf>
    <xf numFmtId="3" fontId="10" fillId="7" borderId="1" xfId="2" applyNumberFormat="1" applyFont="1" applyFill="1" applyBorder="1"/>
    <xf numFmtId="44" fontId="10" fillId="0" borderId="0" xfId="2" applyFont="1" applyFill="1"/>
    <xf numFmtId="0" fontId="12" fillId="0" borderId="0" xfId="0" applyFont="1" applyAlignment="1">
      <alignment horizontal="right"/>
    </xf>
    <xf numFmtId="3" fontId="10" fillId="0" borderId="0" xfId="2" applyNumberFormat="1" applyFont="1" applyBorder="1"/>
    <xf numFmtId="166" fontId="11" fillId="2" borderId="3" xfId="1" applyNumberFormat="1" applyFont="1" applyFill="1" applyBorder="1"/>
    <xf numFmtId="3" fontId="11" fillId="3" borderId="3" xfId="0" applyNumberFormat="1" applyFont="1" applyFill="1" applyBorder="1"/>
    <xf numFmtId="3" fontId="11" fillId="4" borderId="3" xfId="0" applyNumberFormat="1" applyFont="1" applyFill="1" applyBorder="1"/>
    <xf numFmtId="3" fontId="11" fillId="5" borderId="3" xfId="0" applyNumberFormat="1" applyFont="1" applyFill="1" applyBorder="1"/>
    <xf numFmtId="3" fontId="11" fillId="0" borderId="3" xfId="2" applyNumberFormat="1" applyFont="1" applyBorder="1"/>
    <xf numFmtId="3" fontId="11" fillId="6" borderId="4" xfId="2" applyNumberFormat="1" applyFont="1" applyFill="1" applyBorder="1"/>
    <xf numFmtId="3" fontId="10" fillId="3" borderId="1" xfId="0" applyNumberFormat="1" applyFont="1" applyFill="1" applyBorder="1"/>
    <xf numFmtId="3" fontId="10" fillId="9" borderId="1" xfId="0" applyNumberFormat="1" applyFont="1" applyFill="1" applyBorder="1"/>
    <xf numFmtId="0" fontId="13" fillId="0" borderId="0" xfId="0" applyFont="1"/>
    <xf numFmtId="3" fontId="10" fillId="8" borderId="1" xfId="0" applyNumberFormat="1" applyFont="1" applyFill="1" applyBorder="1"/>
    <xf numFmtId="166" fontId="10" fillId="0" borderId="0" xfId="1" applyNumberFormat="1" applyFont="1"/>
    <xf numFmtId="3" fontId="10" fillId="0" borderId="5" xfId="2" applyNumberFormat="1" applyFont="1" applyFill="1" applyBorder="1"/>
    <xf numFmtId="166" fontId="11" fillId="2" borderId="1" xfId="1" applyNumberFormat="1" applyFont="1" applyFill="1" applyBorder="1"/>
    <xf numFmtId="3" fontId="11" fillId="3" borderId="6" xfId="0" applyNumberFormat="1" applyFont="1" applyFill="1" applyBorder="1"/>
    <xf numFmtId="3" fontId="11" fillId="4" borderId="6" xfId="0" applyNumberFormat="1" applyFont="1" applyFill="1" applyBorder="1"/>
    <xf numFmtId="3" fontId="11" fillId="5" borderId="6" xfId="0" applyNumberFormat="1" applyFont="1" applyFill="1" applyBorder="1"/>
    <xf numFmtId="3" fontId="11" fillId="6" borderId="1" xfId="2" applyNumberFormat="1" applyFont="1" applyFill="1" applyBorder="1"/>
    <xf numFmtId="3" fontId="11" fillId="0" borderId="0" xfId="2" applyNumberFormat="1" applyFont="1" applyBorder="1"/>
    <xf numFmtId="3" fontId="10" fillId="0" borderId="0" xfId="2" applyNumberFormat="1" applyFont="1" applyFill="1"/>
    <xf numFmtId="166" fontId="11" fillId="2" borderId="1" xfId="0" applyNumberFormat="1" applyFont="1" applyFill="1" applyBorder="1"/>
    <xf numFmtId="3" fontId="11" fillId="6" borderId="6" xfId="2" applyNumberFormat="1" applyFont="1" applyFill="1" applyBorder="1"/>
    <xf numFmtId="3" fontId="11" fillId="0" borderId="0" xfId="0" applyNumberFormat="1" applyFont="1"/>
    <xf numFmtId="3" fontId="11" fillId="0" borderId="0" xfId="2" applyNumberFormat="1" applyFont="1" applyBorder="1" applyAlignment="1">
      <alignment horizontal="center"/>
    </xf>
    <xf numFmtId="3" fontId="11" fillId="0" borderId="0" xfId="2" applyNumberFormat="1" applyFont="1" applyFill="1" applyBorder="1"/>
    <xf numFmtId="3" fontId="11" fillId="0" borderId="7" xfId="0" applyNumberFormat="1" applyFont="1" applyBorder="1"/>
    <xf numFmtId="3" fontId="10" fillId="0" borderId="0" xfId="2" applyNumberFormat="1" applyFont="1" applyFill="1" applyBorder="1"/>
    <xf numFmtId="3" fontId="11" fillId="3" borderId="1" xfId="0" applyNumberFormat="1" applyFont="1" applyFill="1" applyBorder="1"/>
    <xf numFmtId="3" fontId="11" fillId="4" borderId="1" xfId="0" applyNumberFormat="1" applyFont="1" applyFill="1" applyBorder="1"/>
    <xf numFmtId="3" fontId="11" fillId="5" borderId="1" xfId="0" applyNumberFormat="1" applyFont="1" applyFill="1" applyBorder="1"/>
    <xf numFmtId="3" fontId="11" fillId="0" borderId="6" xfId="0" applyNumberFormat="1" applyFont="1" applyBorder="1"/>
    <xf numFmtId="3" fontId="11" fillId="6" borderId="6" xfId="0" applyNumberFormat="1" applyFont="1" applyFill="1" applyBorder="1"/>
    <xf numFmtId="3" fontId="11" fillId="6" borderId="3" xfId="2" applyNumberFormat="1" applyFont="1" applyFill="1" applyBorder="1"/>
    <xf numFmtId="3" fontId="10" fillId="0" borderId="0" xfId="0" applyNumberFormat="1" applyFont="1"/>
    <xf numFmtId="3" fontId="10" fillId="0" borderId="1" xfId="2" applyNumberFormat="1" applyFont="1" applyFill="1" applyBorder="1" applyAlignment="1">
      <alignment horizontal="right"/>
    </xf>
    <xf numFmtId="3" fontId="11" fillId="0" borderId="0" xfId="2" applyNumberFormat="1" applyFont="1" applyFill="1" applyBorder="1" applyAlignment="1">
      <alignment horizontal="right"/>
    </xf>
    <xf numFmtId="3" fontId="10" fillId="0" borderId="0" xfId="2" applyNumberFormat="1" applyFont="1" applyFill="1" applyBorder="1" applyAlignment="1">
      <alignment horizontal="right"/>
    </xf>
    <xf numFmtId="4" fontId="11" fillId="0" borderId="0" xfId="2" applyNumberFormat="1" applyFont="1" applyFill="1" applyBorder="1" applyAlignment="1">
      <alignment horizontal="right"/>
    </xf>
    <xf numFmtId="3" fontId="10" fillId="0" borderId="8" xfId="2" applyNumberFormat="1" applyFont="1" applyFill="1" applyBorder="1" applyAlignment="1">
      <alignment horizontal="right"/>
    </xf>
    <xf numFmtId="0" fontId="14" fillId="0" borderId="0" xfId="0" applyFont="1"/>
    <xf numFmtId="3" fontId="11" fillId="0" borderId="1" xfId="2" applyNumberFormat="1" applyFont="1" applyFill="1" applyBorder="1"/>
    <xf numFmtId="3" fontId="10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center"/>
    </xf>
    <xf numFmtId="3" fontId="11" fillId="0" borderId="0" xfId="0" applyNumberFormat="1" applyFont="1" applyAlignment="1">
      <alignment horizontal="right"/>
    </xf>
    <xf numFmtId="44" fontId="10" fillId="0" borderId="0" xfId="2" applyFont="1" applyBorder="1"/>
    <xf numFmtId="0" fontId="0" fillId="0" borderId="0" xfId="0" applyAlignment="1">
      <alignment horizontal="center"/>
    </xf>
    <xf numFmtId="4" fontId="0" fillId="0" borderId="0" xfId="0" applyNumberFormat="1"/>
    <xf numFmtId="3" fontId="0" fillId="0" borderId="6" xfId="0" applyNumberFormat="1" applyBorder="1"/>
    <xf numFmtId="165" fontId="0" fillId="0" borderId="0" xfId="2" applyNumberFormat="1" applyFont="1" applyFill="1" applyBorder="1"/>
    <xf numFmtId="165" fontId="0" fillId="0" borderId="0" xfId="0" applyNumberFormat="1"/>
    <xf numFmtId="165" fontId="0" fillId="0" borderId="0" xfId="2" applyNumberFormat="1" applyFont="1" applyBorder="1"/>
    <xf numFmtId="0" fontId="11" fillId="2" borderId="7" xfId="0" applyFont="1" applyFill="1" applyBorder="1" applyAlignment="1">
      <alignment horizontal="center"/>
    </xf>
    <xf numFmtId="3" fontId="10" fillId="4" borderId="1" xfId="0" applyNumberFormat="1" applyFont="1" applyFill="1" applyBorder="1"/>
    <xf numFmtId="3" fontId="10" fillId="5" borderId="1" xfId="0" applyNumberFormat="1" applyFont="1" applyFill="1" applyBorder="1"/>
    <xf numFmtId="44" fontId="15" fillId="0" borderId="0" xfId="2" applyFont="1"/>
    <xf numFmtId="0" fontId="16" fillId="0" borderId="0" xfId="0" applyFont="1"/>
    <xf numFmtId="166" fontId="10" fillId="0" borderId="1" xfId="1" applyNumberFormat="1" applyFont="1" applyFill="1" applyBorder="1" applyAlignment="1">
      <alignment horizontal="right"/>
    </xf>
    <xf numFmtId="3" fontId="10" fillId="0" borderId="6" xfId="0" applyNumberFormat="1" applyFont="1" applyBorder="1"/>
    <xf numFmtId="3" fontId="10" fillId="0" borderId="6" xfId="2" applyNumberFormat="1" applyFont="1" applyFill="1" applyBorder="1" applyAlignment="1">
      <alignment horizontal="right"/>
    </xf>
    <xf numFmtId="166" fontId="11" fillId="2" borderId="1" xfId="1" applyNumberFormat="1" applyFont="1" applyFill="1" applyBorder="1" applyAlignment="1">
      <alignment horizontal="right"/>
    </xf>
    <xf numFmtId="166" fontId="10" fillId="0" borderId="0" xfId="1" applyNumberFormat="1" applyFont="1" applyFill="1" applyBorder="1" applyAlignment="1">
      <alignment horizontal="right"/>
    </xf>
    <xf numFmtId="3" fontId="11" fillId="2" borderId="8" xfId="0" applyNumberFormat="1" applyFont="1" applyFill="1" applyBorder="1"/>
    <xf numFmtId="3" fontId="11" fillId="3" borderId="8" xfId="0" applyNumberFormat="1" applyFont="1" applyFill="1" applyBorder="1"/>
    <xf numFmtId="3" fontId="11" fillId="0" borderId="6" xfId="0" applyNumberFormat="1" applyFont="1" applyBorder="1" applyAlignment="1">
      <alignment horizontal="right"/>
    </xf>
    <xf numFmtId="10" fontId="10" fillId="0" borderId="0" xfId="2" applyNumberFormat="1" applyFont="1"/>
    <xf numFmtId="3" fontId="11" fillId="2" borderId="6" xfId="0" applyNumberFormat="1" applyFont="1" applyFill="1" applyBorder="1"/>
    <xf numFmtId="3" fontId="11" fillId="0" borderId="3" xfId="0" applyNumberFormat="1" applyFont="1" applyBorder="1" applyAlignment="1">
      <alignment horizontal="right"/>
    </xf>
    <xf numFmtId="0" fontId="17" fillId="0" borderId="0" xfId="0" applyFont="1"/>
    <xf numFmtId="3" fontId="10" fillId="0" borderId="8" xfId="2" applyNumberFormat="1" applyFont="1" applyFill="1" applyBorder="1"/>
    <xf numFmtId="165" fontId="10" fillId="0" borderId="0" xfId="2" applyNumberFormat="1" applyFont="1" applyFill="1" applyBorder="1"/>
    <xf numFmtId="165" fontId="10" fillId="0" borderId="0" xfId="2" applyNumberFormat="1" applyFont="1" applyBorder="1"/>
    <xf numFmtId="165" fontId="11" fillId="0" borderId="0" xfId="2" applyNumberFormat="1" applyFont="1" applyBorder="1"/>
    <xf numFmtId="165" fontId="10" fillId="0" borderId="0" xfId="2" applyNumberFormat="1" applyFont="1" applyFill="1"/>
    <xf numFmtId="0" fontId="10" fillId="0" borderId="0" xfId="0" applyFont="1" applyAlignment="1">
      <alignment horizontal="center"/>
    </xf>
    <xf numFmtId="164" fontId="10" fillId="0" borderId="0" xfId="0" applyNumberFormat="1" applyFont="1"/>
    <xf numFmtId="0" fontId="10" fillId="0" borderId="0" xfId="0" applyFont="1" applyAlignment="1">
      <alignment horizontal="right"/>
    </xf>
    <xf numFmtId="165" fontId="10" fillId="0" borderId="0" xfId="2" applyNumberFormat="1" applyFont="1"/>
    <xf numFmtId="3" fontId="10" fillId="6" borderId="1" xfId="1" applyNumberFormat="1" applyFont="1" applyFill="1" applyBorder="1" applyAlignment="1">
      <alignment horizontal="right"/>
    </xf>
    <xf numFmtId="1" fontId="10" fillId="0" borderId="0" xfId="2" applyNumberFormat="1" applyFont="1" applyAlignment="1">
      <alignment horizontal="left"/>
    </xf>
    <xf numFmtId="3" fontId="10" fillId="0" borderId="9" xfId="2" applyNumberFormat="1" applyFont="1" applyBorder="1"/>
    <xf numFmtId="3" fontId="10" fillId="0" borderId="10" xfId="2" applyNumberFormat="1" applyFont="1" applyFill="1" applyBorder="1"/>
    <xf numFmtId="3" fontId="10" fillId="0" borderId="0" xfId="2" applyNumberFormat="1" applyFont="1"/>
    <xf numFmtId="44" fontId="12" fillId="0" borderId="0" xfId="2" applyFont="1"/>
    <xf numFmtId="1" fontId="10" fillId="3" borderId="1" xfId="0" applyNumberFormat="1" applyFont="1" applyFill="1" applyBorder="1"/>
    <xf numFmtId="1" fontId="10" fillId="4" borderId="1" xfId="0" applyNumberFormat="1" applyFont="1" applyFill="1" applyBorder="1"/>
    <xf numFmtId="0" fontId="10" fillId="5" borderId="1" xfId="0" applyFont="1" applyFill="1" applyBorder="1"/>
    <xf numFmtId="9" fontId="10" fillId="0" borderId="0" xfId="2" applyNumberFormat="1" applyFont="1" applyAlignment="1">
      <alignment horizontal="left"/>
    </xf>
    <xf numFmtId="3" fontId="10" fillId="3" borderId="8" xfId="0" applyNumberFormat="1" applyFont="1" applyFill="1" applyBorder="1"/>
    <xf numFmtId="3" fontId="10" fillId="0" borderId="6" xfId="2" applyNumberFormat="1" applyFont="1" applyFill="1" applyBorder="1"/>
    <xf numFmtId="166" fontId="10" fillId="2" borderId="1" xfId="0" applyNumberFormat="1" applyFont="1" applyFill="1" applyBorder="1" applyAlignment="1">
      <alignment horizontal="right"/>
    </xf>
    <xf numFmtId="166" fontId="10" fillId="11" borderId="1" xfId="1" applyNumberFormat="1" applyFont="1" applyFill="1" applyBorder="1" applyAlignment="1">
      <alignment horizontal="right"/>
    </xf>
    <xf numFmtId="3" fontId="10" fillId="12" borderId="1" xfId="0" applyNumberFormat="1" applyFont="1" applyFill="1" applyBorder="1"/>
    <xf numFmtId="166" fontId="10" fillId="11" borderId="11" xfId="1" applyNumberFormat="1" applyFont="1" applyFill="1" applyBorder="1" applyAlignment="1">
      <alignment horizontal="right"/>
    </xf>
    <xf numFmtId="3" fontId="10" fillId="12" borderId="6" xfId="0" applyNumberFormat="1" applyFont="1" applyFill="1" applyBorder="1"/>
    <xf numFmtId="3" fontId="10" fillId="9" borderId="6" xfId="0" applyNumberFormat="1" applyFont="1" applyFill="1" applyBorder="1"/>
    <xf numFmtId="3" fontId="10" fillId="5" borderId="6" xfId="0" applyNumberFormat="1" applyFont="1" applyFill="1" applyBorder="1"/>
    <xf numFmtId="165" fontId="11" fillId="0" borderId="0" xfId="2" applyNumberFormat="1" applyFont="1" applyFill="1" applyBorder="1"/>
    <xf numFmtId="1" fontId="11" fillId="0" borderId="0" xfId="2" applyNumberFormat="1" applyFont="1" applyFill="1" applyBorder="1"/>
    <xf numFmtId="1" fontId="10" fillId="0" borderId="0" xfId="2" applyNumberFormat="1" applyFont="1" applyFill="1" applyBorder="1"/>
    <xf numFmtId="0" fontId="10" fillId="5" borderId="0" xfId="0" applyFont="1" applyFill="1"/>
    <xf numFmtId="0" fontId="10" fillId="3" borderId="0" xfId="0" applyFont="1" applyFill="1"/>
    <xf numFmtId="0" fontId="10" fillId="4" borderId="1" xfId="0" applyFont="1" applyFill="1" applyBorder="1"/>
    <xf numFmtId="0" fontId="18" fillId="0" borderId="0" xfId="0" applyFont="1"/>
    <xf numFmtId="14" fontId="10" fillId="0" borderId="0" xfId="0" applyNumberFormat="1" applyFont="1" applyAlignment="1">
      <alignment horizontal="left"/>
    </xf>
    <xf numFmtId="0" fontId="11" fillId="0" borderId="0" xfId="0" applyFont="1" applyAlignment="1">
      <alignment horizontal="center"/>
    </xf>
    <xf numFmtId="0" fontId="11" fillId="13" borderId="0" xfId="0" applyFont="1" applyFill="1" applyAlignment="1">
      <alignment horizontal="center"/>
    </xf>
    <xf numFmtId="0" fontId="10" fillId="13" borderId="0" xfId="0" applyFont="1" applyFill="1"/>
    <xf numFmtId="3" fontId="10" fillId="13" borderId="1" xfId="0" applyNumberFormat="1" applyFont="1" applyFill="1" applyBorder="1"/>
    <xf numFmtId="3" fontId="11" fillId="13" borderId="3" xfId="0" applyNumberFormat="1" applyFont="1" applyFill="1" applyBorder="1"/>
    <xf numFmtId="0" fontId="10" fillId="13" borderId="1" xfId="0" applyFont="1" applyFill="1" applyBorder="1"/>
    <xf numFmtId="3" fontId="11" fillId="13" borderId="6" xfId="0" applyNumberFormat="1" applyFont="1" applyFill="1" applyBorder="1"/>
    <xf numFmtId="3" fontId="10" fillId="13" borderId="6" xfId="0" applyNumberFormat="1" applyFont="1" applyFill="1" applyBorder="1"/>
    <xf numFmtId="3" fontId="11" fillId="13" borderId="1" xfId="0" applyNumberFormat="1" applyFont="1" applyFill="1" applyBorder="1"/>
    <xf numFmtId="0" fontId="0" fillId="13" borderId="0" xfId="0" applyFill="1"/>
    <xf numFmtId="3" fontId="0" fillId="13" borderId="1" xfId="0" applyNumberFormat="1" applyFill="1" applyBorder="1"/>
    <xf numFmtId="3" fontId="0" fillId="13" borderId="0" xfId="0" applyNumberFormat="1" applyFill="1"/>
    <xf numFmtId="0" fontId="18" fillId="13" borderId="0" xfId="0" applyFont="1" applyFill="1" applyAlignment="1">
      <alignment horizontal="center"/>
    </xf>
    <xf numFmtId="3" fontId="0" fillId="0" borderId="6" xfId="2" applyNumberFormat="1" applyFont="1" applyFill="1" applyBorder="1"/>
    <xf numFmtId="0" fontId="11" fillId="14" borderId="0" xfId="0" applyFont="1" applyFill="1" applyAlignment="1">
      <alignment horizontal="center"/>
    </xf>
    <xf numFmtId="3" fontId="10" fillId="14" borderId="1" xfId="0" applyNumberFormat="1" applyFont="1" applyFill="1" applyBorder="1"/>
    <xf numFmtId="3" fontId="11" fillId="14" borderId="3" xfId="0" applyNumberFormat="1" applyFont="1" applyFill="1" applyBorder="1"/>
    <xf numFmtId="0" fontId="10" fillId="14" borderId="1" xfId="0" applyFont="1" applyFill="1" applyBorder="1"/>
    <xf numFmtId="3" fontId="11" fillId="14" borderId="6" xfId="0" applyNumberFormat="1" applyFont="1" applyFill="1" applyBorder="1"/>
    <xf numFmtId="3" fontId="11" fillId="14" borderId="1" xfId="0" applyNumberFormat="1" applyFont="1" applyFill="1" applyBorder="1"/>
    <xf numFmtId="3" fontId="10" fillId="14" borderId="6" xfId="0" applyNumberFormat="1" applyFont="1" applyFill="1" applyBorder="1"/>
    <xf numFmtId="3" fontId="0" fillId="14" borderId="1" xfId="0" applyNumberFormat="1" applyFill="1" applyBorder="1"/>
    <xf numFmtId="3" fontId="11" fillId="13" borderId="8" xfId="0" applyNumberFormat="1" applyFont="1" applyFill="1" applyBorder="1"/>
    <xf numFmtId="3" fontId="11" fillId="5" borderId="8" xfId="0" applyNumberFormat="1" applyFont="1" applyFill="1" applyBorder="1"/>
    <xf numFmtId="166" fontId="11" fillId="2" borderId="4" xfId="1" applyNumberFormat="1" applyFont="1" applyFill="1" applyBorder="1"/>
    <xf numFmtId="3" fontId="11" fillId="3" borderId="12" xfId="0" applyNumberFormat="1" applyFont="1" applyFill="1" applyBorder="1"/>
    <xf numFmtId="3" fontId="11" fillId="4" borderId="12" xfId="0" applyNumberFormat="1" applyFont="1" applyFill="1" applyBorder="1"/>
    <xf numFmtId="3" fontId="11" fillId="5" borderId="12" xfId="0" applyNumberFormat="1" applyFont="1" applyFill="1" applyBorder="1"/>
    <xf numFmtId="3" fontId="11" fillId="13" borderId="12" xfId="0" applyNumberFormat="1" applyFont="1" applyFill="1" applyBorder="1"/>
    <xf numFmtId="3" fontId="11" fillId="14" borderId="12" xfId="0" applyNumberFormat="1" applyFont="1" applyFill="1" applyBorder="1"/>
    <xf numFmtId="0" fontId="10" fillId="0" borderId="1" xfId="0" applyFont="1" applyBorder="1"/>
    <xf numFmtId="3" fontId="11" fillId="7" borderId="1" xfId="0" applyNumberFormat="1" applyFont="1" applyFill="1" applyBorder="1"/>
    <xf numFmtId="0" fontId="19" fillId="0" borderId="0" xfId="0" applyFont="1"/>
    <xf numFmtId="0" fontId="11" fillId="15" borderId="0" xfId="0" applyFont="1" applyFill="1" applyAlignment="1">
      <alignment horizontal="center"/>
    </xf>
    <xf numFmtId="3" fontId="10" fillId="15" borderId="1" xfId="0" applyNumberFormat="1" applyFont="1" applyFill="1" applyBorder="1"/>
    <xf numFmtId="3" fontId="11" fillId="15" borderId="3" xfId="0" applyNumberFormat="1" applyFont="1" applyFill="1" applyBorder="1"/>
    <xf numFmtId="0" fontId="10" fillId="15" borderId="1" xfId="0" applyFont="1" applyFill="1" applyBorder="1"/>
    <xf numFmtId="3" fontId="11" fillId="15" borderId="6" xfId="0" applyNumberFormat="1" applyFont="1" applyFill="1" applyBorder="1"/>
    <xf numFmtId="3" fontId="11" fillId="15" borderId="1" xfId="0" applyNumberFormat="1" applyFont="1" applyFill="1" applyBorder="1"/>
    <xf numFmtId="3" fontId="10" fillId="15" borderId="6" xfId="0" applyNumberFormat="1" applyFont="1" applyFill="1" applyBorder="1"/>
    <xf numFmtId="0" fontId="18" fillId="15" borderId="0" xfId="0" applyFont="1" applyFill="1" applyAlignment="1">
      <alignment horizontal="center"/>
    </xf>
    <xf numFmtId="3" fontId="0" fillId="15" borderId="1" xfId="0" applyNumberFormat="1" applyFill="1" applyBorder="1"/>
    <xf numFmtId="3" fontId="11" fillId="15" borderId="8" xfId="0" applyNumberFormat="1" applyFont="1" applyFill="1" applyBorder="1"/>
    <xf numFmtId="14" fontId="10" fillId="0" borderId="2" xfId="0" applyNumberFormat="1" applyFont="1" applyBorder="1"/>
    <xf numFmtId="0" fontId="11" fillId="2" borderId="13" xfId="0" applyFont="1" applyFill="1" applyBorder="1" applyAlignment="1">
      <alignment horizontal="center"/>
    </xf>
    <xf numFmtId="3" fontId="11" fillId="15" borderId="12" xfId="0" applyNumberFormat="1" applyFont="1" applyFill="1" applyBorder="1"/>
    <xf numFmtId="166" fontId="10" fillId="2" borderId="8" xfId="1" applyNumberFormat="1" applyFont="1" applyFill="1" applyBorder="1"/>
    <xf numFmtId="44" fontId="10" fillId="0" borderId="0" xfId="2" applyFont="1" applyFill="1" applyBorder="1"/>
    <xf numFmtId="3" fontId="18" fillId="0" borderId="0" xfId="2" applyNumberFormat="1" applyFont="1"/>
    <xf numFmtId="3" fontId="11" fillId="0" borderId="0" xfId="2" applyNumberFormat="1" applyFont="1" applyFill="1"/>
    <xf numFmtId="3" fontId="11" fillId="0" borderId="0" xfId="2" applyNumberFormat="1" applyFont="1"/>
    <xf numFmtId="1" fontId="10" fillId="14" borderId="1" xfId="0" applyNumberFormat="1" applyFont="1" applyFill="1" applyBorder="1"/>
    <xf numFmtId="3" fontId="11" fillId="0" borderId="3" xfId="2" applyNumberFormat="1" applyFont="1" applyFill="1" applyBorder="1"/>
    <xf numFmtId="3" fontId="10" fillId="16" borderId="1" xfId="0" applyNumberFormat="1" applyFont="1" applyFill="1" applyBorder="1"/>
    <xf numFmtId="0" fontId="11" fillId="16" borderId="0" xfId="0" applyFont="1" applyFill="1" applyAlignment="1">
      <alignment horizontal="center"/>
    </xf>
    <xf numFmtId="3" fontId="11" fillId="16" borderId="3" xfId="0" applyNumberFormat="1" applyFont="1" applyFill="1" applyBorder="1"/>
    <xf numFmtId="1" fontId="10" fillId="16" borderId="1" xfId="0" applyNumberFormat="1" applyFont="1" applyFill="1" applyBorder="1"/>
    <xf numFmtId="0" fontId="10" fillId="16" borderId="1" xfId="0" applyFont="1" applyFill="1" applyBorder="1"/>
    <xf numFmtId="3" fontId="11" fillId="16" borderId="6" xfId="0" applyNumberFormat="1" applyFont="1" applyFill="1" applyBorder="1"/>
    <xf numFmtId="3" fontId="11" fillId="16" borderId="1" xfId="0" applyNumberFormat="1" applyFont="1" applyFill="1" applyBorder="1"/>
    <xf numFmtId="3" fontId="10" fillId="16" borderId="6" xfId="0" applyNumberFormat="1" applyFont="1" applyFill="1" applyBorder="1"/>
    <xf numFmtId="3" fontId="0" fillId="16" borderId="1" xfId="0" applyNumberFormat="1" applyFill="1" applyBorder="1"/>
    <xf numFmtId="3" fontId="11" fillId="16" borderId="8" xfId="0" applyNumberFormat="1" applyFont="1" applyFill="1" applyBorder="1"/>
    <xf numFmtId="3" fontId="11" fillId="0" borderId="6" xfId="2" applyNumberFormat="1" applyFont="1" applyFill="1" applyBorder="1"/>
    <xf numFmtId="3" fontId="11" fillId="0" borderId="3" xfId="2" applyNumberFormat="1" applyFont="1" applyFill="1" applyBorder="1" applyAlignment="1">
      <alignment horizontal="right"/>
    </xf>
    <xf numFmtId="3" fontId="11" fillId="0" borderId="6" xfId="2" applyNumberFormat="1" applyFont="1" applyFill="1" applyBorder="1" applyAlignment="1">
      <alignment horizontal="right"/>
    </xf>
    <xf numFmtId="0" fontId="11" fillId="17" borderId="0" xfId="0" applyFont="1" applyFill="1" applyAlignment="1">
      <alignment horizontal="center"/>
    </xf>
    <xf numFmtId="3" fontId="10" fillId="17" borderId="1" xfId="0" applyNumberFormat="1" applyFont="1" applyFill="1" applyBorder="1"/>
    <xf numFmtId="3" fontId="11" fillId="17" borderId="3" xfId="0" applyNumberFormat="1" applyFont="1" applyFill="1" applyBorder="1"/>
    <xf numFmtId="0" fontId="10" fillId="17" borderId="1" xfId="0" applyFont="1" applyFill="1" applyBorder="1"/>
    <xf numFmtId="3" fontId="11" fillId="17" borderId="6" xfId="0" applyNumberFormat="1" applyFont="1" applyFill="1" applyBorder="1"/>
    <xf numFmtId="3" fontId="11" fillId="17" borderId="1" xfId="0" applyNumberFormat="1" applyFont="1" applyFill="1" applyBorder="1"/>
    <xf numFmtId="3" fontId="10" fillId="17" borderId="6" xfId="0" applyNumberFormat="1" applyFont="1" applyFill="1" applyBorder="1"/>
    <xf numFmtId="3" fontId="0" fillId="17" borderId="1" xfId="0" applyNumberFormat="1" applyFill="1" applyBorder="1"/>
    <xf numFmtId="3" fontId="11" fillId="17" borderId="8" xfId="0" applyNumberFormat="1" applyFont="1" applyFill="1" applyBorder="1"/>
    <xf numFmtId="3" fontId="10" fillId="10" borderId="1" xfId="2" applyNumberFormat="1" applyFont="1" applyFill="1" applyBorder="1" applyAlignment="1">
      <alignment horizontal="right"/>
    </xf>
    <xf numFmtId="44" fontId="0" fillId="0" borderId="0" xfId="2" applyFont="1" applyFill="1" applyBorder="1"/>
    <xf numFmtId="3" fontId="0" fillId="0" borderId="1" xfId="2" applyNumberFormat="1" applyFont="1" applyFill="1" applyBorder="1" applyAlignment="1">
      <alignment horizontal="right"/>
    </xf>
    <xf numFmtId="166" fontId="11" fillId="2" borderId="0" xfId="1" applyNumberFormat="1" applyFont="1" applyFill="1" applyBorder="1"/>
    <xf numFmtId="3" fontId="11" fillId="3" borderId="0" xfId="0" applyNumberFormat="1" applyFont="1" applyFill="1"/>
    <xf numFmtId="3" fontId="11" fillId="4" borderId="0" xfId="0" applyNumberFormat="1" applyFont="1" applyFill="1"/>
    <xf numFmtId="3" fontId="11" fillId="5" borderId="0" xfId="0" applyNumberFormat="1" applyFont="1" applyFill="1"/>
    <xf numFmtId="3" fontId="11" fillId="13" borderId="0" xfId="0" applyNumberFormat="1" applyFont="1" applyFill="1"/>
    <xf numFmtId="3" fontId="11" fillId="15" borderId="0" xfId="0" applyNumberFormat="1" applyFont="1" applyFill="1"/>
    <xf numFmtId="3" fontId="11" fillId="0" borderId="0" xfId="2" applyNumberFormat="1" applyFont="1" applyAlignment="1">
      <alignment horizontal="right"/>
    </xf>
    <xf numFmtId="3" fontId="18" fillId="0" borderId="0" xfId="2" applyNumberFormat="1" applyFont="1" applyAlignment="1">
      <alignment horizontal="right"/>
    </xf>
    <xf numFmtId="3" fontId="18" fillId="0" borderId="0" xfId="2" applyNumberFormat="1" applyFont="1" applyFill="1"/>
    <xf numFmtId="3" fontId="0" fillId="0" borderId="1" xfId="2" applyNumberFormat="1" applyFont="1" applyFill="1" applyBorder="1"/>
    <xf numFmtId="0" fontId="18" fillId="0" borderId="0" xfId="0" applyFont="1" applyAlignment="1">
      <alignment horizontal="right"/>
    </xf>
    <xf numFmtId="3" fontId="18" fillId="0" borderId="6" xfId="0" applyNumberFormat="1" applyFont="1" applyBorder="1"/>
    <xf numFmtId="3" fontId="18" fillId="0" borderId="0" xfId="0" applyNumberFormat="1" applyFont="1"/>
    <xf numFmtId="44" fontId="11" fillId="0" borderId="0" xfId="2" applyFont="1"/>
    <xf numFmtId="3" fontId="10" fillId="3" borderId="6" xfId="0" applyNumberFormat="1" applyFont="1" applyFill="1" applyBorder="1"/>
    <xf numFmtId="3" fontId="10" fillId="4" borderId="6" xfId="0" applyNumberFormat="1" applyFont="1" applyFill="1" applyBorder="1"/>
    <xf numFmtId="3" fontId="10" fillId="13" borderId="8" xfId="0" applyNumberFormat="1" applyFont="1" applyFill="1" applyBorder="1"/>
    <xf numFmtId="3" fontId="10" fillId="15" borderId="8" xfId="0" applyNumberFormat="1" applyFont="1" applyFill="1" applyBorder="1"/>
    <xf numFmtId="3" fontId="0" fillId="0" borderId="1" xfId="0" applyNumberFormat="1" applyBorder="1"/>
    <xf numFmtId="3" fontId="10" fillId="0" borderId="1" xfId="0" applyNumberFormat="1" applyFont="1" applyBorder="1"/>
    <xf numFmtId="3" fontId="10" fillId="0" borderId="8" xfId="0" applyNumberFormat="1" applyFont="1" applyBorder="1"/>
    <xf numFmtId="166" fontId="11" fillId="0" borderId="0" xfId="1" applyNumberFormat="1" applyFont="1" applyFill="1"/>
    <xf numFmtId="165" fontId="10" fillId="0" borderId="1" xfId="2" applyNumberFormat="1" applyFont="1" applyFill="1" applyBorder="1"/>
    <xf numFmtId="166" fontId="9" fillId="0" borderId="0" xfId="1" applyNumberFormat="1" applyFont="1" applyFill="1" applyBorder="1"/>
    <xf numFmtId="166" fontId="10" fillId="0" borderId="0" xfId="1" applyNumberFormat="1" applyFont="1" applyFill="1" applyBorder="1"/>
    <xf numFmtId="165" fontId="11" fillId="0" borderId="8" xfId="2" applyNumberFormat="1" applyFont="1" applyFill="1" applyBorder="1"/>
    <xf numFmtId="165" fontId="11" fillId="0" borderId="1" xfId="2" applyNumberFormat="1" applyFont="1" applyFill="1" applyBorder="1"/>
    <xf numFmtId="3" fontId="5" fillId="0" borderId="14" xfId="0" applyNumberFormat="1" applyFont="1" applyBorder="1"/>
    <xf numFmtId="166" fontId="5" fillId="0" borderId="7" xfId="1" applyNumberFormat="1" applyFont="1" applyFill="1" applyBorder="1"/>
    <xf numFmtId="3" fontId="5" fillId="0" borderId="15" xfId="0" applyNumberFormat="1" applyFont="1" applyBorder="1"/>
    <xf numFmtId="0" fontId="18" fillId="0" borderId="0" xfId="0" applyFont="1" applyAlignment="1">
      <alignment horizontal="center"/>
    </xf>
    <xf numFmtId="166" fontId="10" fillId="2" borderId="0" xfId="1" applyNumberFormat="1" applyFont="1" applyFill="1" applyBorder="1" applyAlignment="1">
      <alignment horizontal="right"/>
    </xf>
    <xf numFmtId="3" fontId="0" fillId="3" borderId="0" xfId="0" applyNumberFormat="1" applyFill="1"/>
    <xf numFmtId="3" fontId="0" fillId="4" borderId="0" xfId="0" applyNumberFormat="1" applyFill="1"/>
    <xf numFmtId="3" fontId="0" fillId="5" borderId="0" xfId="0" applyNumberFormat="1" applyFill="1"/>
    <xf numFmtId="3" fontId="0" fillId="15" borderId="0" xfId="0" applyNumberFormat="1" applyFill="1"/>
    <xf numFmtId="3" fontId="0" fillId="14" borderId="0" xfId="0" applyNumberFormat="1" applyFill="1"/>
    <xf numFmtId="3" fontId="0" fillId="17" borderId="0" xfId="0" applyNumberFormat="1" applyFill="1"/>
    <xf numFmtId="0" fontId="11" fillId="18" borderId="0" xfId="0" applyFont="1" applyFill="1" applyAlignment="1">
      <alignment horizontal="center"/>
    </xf>
    <xf numFmtId="3" fontId="0" fillId="18" borderId="1" xfId="0" applyNumberFormat="1" applyFill="1" applyBorder="1"/>
    <xf numFmtId="3" fontId="10" fillId="18" borderId="1" xfId="0" applyNumberFormat="1" applyFont="1" applyFill="1" applyBorder="1"/>
    <xf numFmtId="3" fontId="11" fillId="18" borderId="6" xfId="0" applyNumberFormat="1" applyFont="1" applyFill="1" applyBorder="1"/>
    <xf numFmtId="3" fontId="11" fillId="18" borderId="1" xfId="0" applyNumberFormat="1" applyFont="1" applyFill="1" applyBorder="1"/>
    <xf numFmtId="3" fontId="11" fillId="16" borderId="16" xfId="0" applyNumberFormat="1" applyFont="1" applyFill="1" applyBorder="1"/>
    <xf numFmtId="3" fontId="11" fillId="18" borderId="17" xfId="0" applyNumberFormat="1" applyFont="1" applyFill="1" applyBorder="1"/>
    <xf numFmtId="3" fontId="11" fillId="18" borderId="8" xfId="0" applyNumberFormat="1" applyFont="1" applyFill="1" applyBorder="1"/>
    <xf numFmtId="0" fontId="0" fillId="0" borderId="0" xfId="0" applyAlignment="1">
      <alignment horizontal="left"/>
    </xf>
    <xf numFmtId="0" fontId="18" fillId="19" borderId="0" xfId="0" applyFont="1" applyFill="1" applyAlignment="1">
      <alignment horizontal="center"/>
    </xf>
    <xf numFmtId="164" fontId="18" fillId="19" borderId="0" xfId="0" applyNumberFormat="1" applyFont="1" applyFill="1" applyAlignment="1">
      <alignment horizontal="center"/>
    </xf>
    <xf numFmtId="166" fontId="10" fillId="19" borderId="1" xfId="1" applyNumberFormat="1" applyFont="1" applyFill="1" applyBorder="1" applyAlignment="1">
      <alignment horizontal="right"/>
    </xf>
    <xf numFmtId="44" fontId="10" fillId="19" borderId="1" xfId="2" applyFont="1" applyFill="1" applyBorder="1"/>
    <xf numFmtId="0" fontId="0" fillId="19" borderId="1" xfId="0" applyFill="1" applyBorder="1"/>
    <xf numFmtId="3" fontId="0" fillId="19" borderId="1" xfId="2" applyNumberFormat="1" applyFont="1" applyFill="1" applyBorder="1" applyAlignment="1">
      <alignment horizontal="right"/>
    </xf>
    <xf numFmtId="3" fontId="10" fillId="19" borderId="1" xfId="0" applyNumberFormat="1" applyFont="1" applyFill="1" applyBorder="1"/>
    <xf numFmtId="3" fontId="0" fillId="19" borderId="1" xfId="0" applyNumberFormat="1" applyFill="1" applyBorder="1"/>
    <xf numFmtId="3" fontId="0" fillId="19" borderId="3" xfId="0" applyNumberFormat="1" applyFill="1" applyBorder="1"/>
    <xf numFmtId="166" fontId="0" fillId="0" borderId="0" xfId="0" applyNumberFormat="1"/>
    <xf numFmtId="6" fontId="0" fillId="0" borderId="0" xfId="0" applyNumberFormat="1"/>
    <xf numFmtId="3" fontId="18" fillId="19" borderId="6" xfId="0" applyNumberFormat="1" applyFont="1" applyFill="1" applyBorder="1"/>
    <xf numFmtId="0" fontId="10" fillId="19" borderId="1" xfId="0" applyFont="1" applyFill="1" applyBorder="1"/>
    <xf numFmtId="1" fontId="10" fillId="19" borderId="1" xfId="0" applyNumberFormat="1" applyFont="1" applyFill="1" applyBorder="1"/>
    <xf numFmtId="0" fontId="11" fillId="19" borderId="0" xfId="0" applyFont="1" applyFill="1" applyAlignment="1">
      <alignment horizontal="center"/>
    </xf>
    <xf numFmtId="2" fontId="10" fillId="0" borderId="0" xfId="0" applyNumberFormat="1" applyFont="1"/>
    <xf numFmtId="1" fontId="10" fillId="0" borderId="0" xfId="0" applyNumberFormat="1" applyFont="1"/>
    <xf numFmtId="3" fontId="11" fillId="19" borderId="1" xfId="0" applyNumberFormat="1" applyFont="1" applyFill="1" applyBorder="1"/>
    <xf numFmtId="3" fontId="11" fillId="19" borderId="6" xfId="0" applyNumberFormat="1" applyFont="1" applyFill="1" applyBorder="1"/>
    <xf numFmtId="0" fontId="10" fillId="19" borderId="0" xfId="0" applyFont="1" applyFill="1" applyAlignment="1">
      <alignment horizontal="center"/>
    </xf>
    <xf numFmtId="0" fontId="12" fillId="19" borderId="1" xfId="0" applyFont="1" applyFill="1" applyBorder="1"/>
    <xf numFmtId="0" fontId="0" fillId="19" borderId="11" xfId="0" applyFill="1" applyBorder="1"/>
    <xf numFmtId="1" fontId="10" fillId="19" borderId="6" xfId="0" applyNumberFormat="1" applyFont="1" applyFill="1" applyBorder="1"/>
    <xf numFmtId="1" fontId="10" fillId="3" borderId="0" xfId="0" applyNumberFormat="1" applyFont="1" applyFill="1"/>
    <xf numFmtId="1" fontId="18" fillId="19" borderId="0" xfId="0" applyNumberFormat="1" applyFont="1" applyFill="1" applyAlignment="1">
      <alignment horizontal="center"/>
    </xf>
    <xf numFmtId="1" fontId="0" fillId="0" borderId="0" xfId="0" applyNumberFormat="1"/>
    <xf numFmtId="1" fontId="0" fillId="19" borderId="1" xfId="0" applyNumberFormat="1" applyFill="1" applyBorder="1"/>
    <xf numFmtId="1" fontId="0" fillId="19" borderId="6" xfId="0" applyNumberFormat="1" applyFill="1" applyBorder="1"/>
    <xf numFmtId="1" fontId="0" fillId="19" borderId="11" xfId="0" applyNumberFormat="1" applyFill="1" applyBorder="1"/>
    <xf numFmtId="1" fontId="11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1" fontId="0" fillId="3" borderId="0" xfId="0" applyNumberFormat="1" applyFill="1"/>
    <xf numFmtId="3" fontId="11" fillId="19" borderId="8" xfId="0" applyNumberFormat="1" applyFont="1" applyFill="1" applyBorder="1"/>
    <xf numFmtId="1" fontId="0" fillId="19" borderId="3" xfId="0" applyNumberFormat="1" applyFill="1" applyBorder="1"/>
    <xf numFmtId="3" fontId="20" fillId="0" borderId="0" xfId="0" applyNumberFormat="1" applyFont="1"/>
    <xf numFmtId="3" fontId="5" fillId="10" borderId="17" xfId="0" applyNumberFormat="1" applyFont="1" applyFill="1" applyBorder="1"/>
    <xf numFmtId="0" fontId="21" fillId="0" borderId="0" xfId="0" applyFont="1"/>
    <xf numFmtId="3" fontId="19" fillId="10" borderId="0" xfId="0" applyNumberFormat="1" applyFont="1" applyFill="1"/>
    <xf numFmtId="3" fontId="4" fillId="10" borderId="0" xfId="0" applyNumberFormat="1" applyFont="1" applyFill="1"/>
    <xf numFmtId="3" fontId="19" fillId="10" borderId="7" xfId="0" applyNumberFormat="1" applyFont="1" applyFill="1" applyBorder="1"/>
    <xf numFmtId="3" fontId="5" fillId="10" borderId="6" xfId="0" applyNumberFormat="1" applyFont="1" applyFill="1" applyBorder="1"/>
    <xf numFmtId="3" fontId="5" fillId="10" borderId="9" xfId="0" applyNumberFormat="1" applyFont="1" applyFill="1" applyBorder="1"/>
    <xf numFmtId="3" fontId="5" fillId="0" borderId="14" xfId="1" applyNumberFormat="1" applyFont="1" applyBorder="1"/>
    <xf numFmtId="15" fontId="10" fillId="0" borderId="0" xfId="0" applyNumberFormat="1" applyFont="1"/>
    <xf numFmtId="3" fontId="10" fillId="0" borderId="9" xfId="2" applyNumberFormat="1" applyFont="1" applyFill="1" applyBorder="1"/>
    <xf numFmtId="3" fontId="11" fillId="6" borderId="8" xfId="2" applyNumberFormat="1" applyFont="1" applyFill="1" applyBorder="1"/>
    <xf numFmtId="3" fontId="11" fillId="7" borderId="1" xfId="2" applyNumberFormat="1" applyFont="1" applyFill="1" applyBorder="1"/>
    <xf numFmtId="3" fontId="11" fillId="6" borderId="1" xfId="0" applyNumberFormat="1" applyFont="1" applyFill="1" applyBorder="1"/>
    <xf numFmtId="3" fontId="11" fillId="6" borderId="11" xfId="2" applyNumberFormat="1" applyFont="1" applyFill="1" applyBorder="1"/>
    <xf numFmtId="3" fontId="11" fillId="7" borderId="17" xfId="0" applyNumberFormat="1" applyFont="1" applyFill="1" applyBorder="1"/>
    <xf numFmtId="164" fontId="18" fillId="15" borderId="0" xfId="0" applyNumberFormat="1" applyFont="1" applyFill="1" applyAlignment="1">
      <alignment horizontal="center"/>
    </xf>
    <xf numFmtId="166" fontId="10" fillId="15" borderId="1" xfId="1" applyNumberFormat="1" applyFont="1" applyFill="1" applyBorder="1" applyAlignment="1">
      <alignment horizontal="right"/>
    </xf>
    <xf numFmtId="44" fontId="10" fillId="15" borderId="1" xfId="2" applyFont="1" applyFill="1" applyBorder="1"/>
    <xf numFmtId="0" fontId="0" fillId="15" borderId="1" xfId="0" applyFill="1" applyBorder="1"/>
    <xf numFmtId="3" fontId="0" fillId="15" borderId="1" xfId="2" applyNumberFormat="1" applyFont="1" applyFill="1" applyBorder="1" applyAlignment="1">
      <alignment horizontal="right"/>
    </xf>
    <xf numFmtId="3" fontId="11" fillId="0" borderId="11" xfId="2" applyNumberFormat="1" applyFont="1" applyFill="1" applyBorder="1"/>
    <xf numFmtId="3" fontId="18" fillId="15" borderId="1" xfId="0" applyNumberFormat="1" applyFont="1" applyFill="1" applyBorder="1"/>
    <xf numFmtId="3" fontId="11" fillId="15" borderId="6" xfId="2" applyNumberFormat="1" applyFont="1" applyFill="1" applyBorder="1"/>
    <xf numFmtId="164" fontId="11" fillId="15" borderId="0" xfId="0" applyNumberFormat="1" applyFont="1" applyFill="1" applyAlignment="1">
      <alignment horizontal="center"/>
    </xf>
    <xf numFmtId="3" fontId="10" fillId="15" borderId="1" xfId="1" applyNumberFormat="1" applyFont="1" applyFill="1" applyBorder="1" applyAlignment="1">
      <alignment horizontal="right"/>
    </xf>
    <xf numFmtId="3" fontId="11" fillId="15" borderId="4" xfId="2" applyNumberFormat="1" applyFont="1" applyFill="1" applyBorder="1"/>
    <xf numFmtId="3" fontId="10" fillId="15" borderId="1" xfId="2" applyNumberFormat="1" applyFont="1" applyFill="1" applyBorder="1"/>
    <xf numFmtId="3" fontId="11" fillId="15" borderId="1" xfId="2" applyNumberFormat="1" applyFont="1" applyFill="1" applyBorder="1"/>
    <xf numFmtId="3" fontId="11" fillId="15" borderId="3" xfId="2" applyNumberFormat="1" applyFont="1" applyFill="1" applyBorder="1"/>
    <xf numFmtId="3" fontId="0" fillId="15" borderId="1" xfId="2" applyNumberFormat="1" applyFont="1" applyFill="1" applyBorder="1"/>
    <xf numFmtId="3" fontId="18" fillId="15" borderId="6" xfId="0" applyNumberFormat="1" applyFont="1" applyFill="1" applyBorder="1"/>
    <xf numFmtId="3" fontId="0" fillId="20" borderId="1" xfId="2" applyNumberFormat="1" applyFont="1" applyFill="1" applyBorder="1"/>
    <xf numFmtId="164" fontId="18" fillId="0" borderId="0" xfId="0" applyNumberFormat="1" applyFont="1" applyAlignment="1">
      <alignment horizontal="center"/>
    </xf>
    <xf numFmtId="14" fontId="10" fillId="0" borderId="0" xfId="1" applyNumberFormat="1" applyFont="1" applyFill="1" applyBorder="1" applyAlignment="1">
      <alignment horizontal="center"/>
    </xf>
    <xf numFmtId="0" fontId="10" fillId="0" borderId="0" xfId="2" applyNumberFormat="1" applyFont="1" applyAlignment="1">
      <alignment horizontal="left"/>
    </xf>
    <xf numFmtId="10" fontId="0" fillId="0" borderId="0" xfId="0" applyNumberFormat="1" applyAlignment="1">
      <alignment horizontal="left"/>
    </xf>
    <xf numFmtId="0" fontId="22" fillId="0" borderId="0" xfId="0" applyFont="1"/>
    <xf numFmtId="1" fontId="23" fillId="0" borderId="0" xfId="0" applyNumberFormat="1" applyFont="1"/>
    <xf numFmtId="3" fontId="10" fillId="0" borderId="3" xfId="2" applyNumberFormat="1" applyFont="1" applyFill="1" applyBorder="1"/>
    <xf numFmtId="3" fontId="18" fillId="0" borderId="3" xfId="2" applyNumberFormat="1" applyFont="1" applyFill="1" applyBorder="1"/>
    <xf numFmtId="3" fontId="10" fillId="0" borderId="3" xfId="0" applyNumberFormat="1" applyFont="1" applyBorder="1"/>
    <xf numFmtId="3" fontId="10" fillId="0" borderId="3" xfId="2" applyNumberFormat="1" applyFont="1" applyFill="1" applyBorder="1" applyAlignment="1">
      <alignment horizontal="right"/>
    </xf>
    <xf numFmtId="3" fontId="0" fillId="15" borderId="3" xfId="0" applyNumberFormat="1" applyFill="1" applyBorder="1"/>
    <xf numFmtId="3" fontId="18" fillId="15" borderId="3" xfId="0" applyNumberFormat="1" applyFont="1" applyFill="1" applyBorder="1"/>
    <xf numFmtId="3" fontId="5" fillId="10" borderId="0" xfId="0" applyNumberFormat="1" applyFont="1" applyFill="1"/>
    <xf numFmtId="3" fontId="4" fillId="10" borderId="7" xfId="0" applyNumberFormat="1" applyFont="1" applyFill="1" applyBorder="1"/>
    <xf numFmtId="3" fontId="4" fillId="0" borderId="7" xfId="0" applyNumberFormat="1" applyFont="1" applyBorder="1"/>
    <xf numFmtId="166" fontId="5" fillId="0" borderId="7" xfId="1" applyNumberFormat="1" applyFont="1" applyBorder="1"/>
    <xf numFmtId="0" fontId="5" fillId="0" borderId="3" xfId="0" applyFont="1" applyBorder="1"/>
    <xf numFmtId="0" fontId="11" fillId="21" borderId="0" xfId="0" applyFont="1" applyFill="1" applyAlignment="1">
      <alignment horizontal="center"/>
    </xf>
    <xf numFmtId="164" fontId="11" fillId="21" borderId="0" xfId="0" applyNumberFormat="1" applyFont="1" applyFill="1" applyAlignment="1">
      <alignment horizontal="center"/>
    </xf>
    <xf numFmtId="3" fontId="10" fillId="21" borderId="1" xfId="1" applyNumberFormat="1" applyFont="1" applyFill="1" applyBorder="1" applyAlignment="1">
      <alignment horizontal="right"/>
    </xf>
    <xf numFmtId="3" fontId="11" fillId="21" borderId="3" xfId="2" applyNumberFormat="1" applyFont="1" applyFill="1" applyBorder="1"/>
    <xf numFmtId="3" fontId="10" fillId="21" borderId="1" xfId="2" applyNumberFormat="1" applyFont="1" applyFill="1" applyBorder="1"/>
    <xf numFmtId="3" fontId="11" fillId="21" borderId="6" xfId="2" applyNumberFormat="1" applyFont="1" applyFill="1" applyBorder="1"/>
    <xf numFmtId="3" fontId="11" fillId="21" borderId="6" xfId="0" applyNumberFormat="1" applyFont="1" applyFill="1" applyBorder="1"/>
    <xf numFmtId="3" fontId="11" fillId="21" borderId="8" xfId="2" applyNumberFormat="1" applyFont="1" applyFill="1" applyBorder="1"/>
    <xf numFmtId="3" fontId="11" fillId="21" borderId="1" xfId="0" applyNumberFormat="1" applyFont="1" applyFill="1" applyBorder="1"/>
    <xf numFmtId="166" fontId="10" fillId="10" borderId="1" xfId="1" applyNumberFormat="1" applyFont="1" applyFill="1" applyBorder="1"/>
    <xf numFmtId="3" fontId="10" fillId="10" borderId="1" xfId="2" applyNumberFormat="1" applyFont="1" applyFill="1" applyBorder="1"/>
    <xf numFmtId="3" fontId="11" fillId="21" borderId="1" xfId="2" applyNumberFormat="1" applyFont="1" applyFill="1" applyBorder="1"/>
    <xf numFmtId="3" fontId="0" fillId="21" borderId="1" xfId="2" applyNumberFormat="1" applyFont="1" applyFill="1" applyBorder="1"/>
    <xf numFmtId="14" fontId="0" fillId="0" borderId="0" xfId="0" applyNumberFormat="1" applyAlignment="1">
      <alignment horizontal="center"/>
    </xf>
    <xf numFmtId="3" fontId="11" fillId="19" borderId="11" xfId="0" applyNumberFormat="1" applyFont="1" applyFill="1" applyBorder="1"/>
    <xf numFmtId="1" fontId="11" fillId="19" borderId="1" xfId="0" applyNumberFormat="1" applyFont="1" applyFill="1" applyBorder="1"/>
    <xf numFmtId="3" fontId="10" fillId="10" borderId="11" xfId="2" applyNumberFormat="1" applyFont="1" applyFill="1" applyBorder="1"/>
    <xf numFmtId="3" fontId="10" fillId="10" borderId="11" xfId="2" applyNumberFormat="1" applyFont="1" applyFill="1" applyBorder="1" applyAlignment="1">
      <alignment horizontal="right"/>
    </xf>
    <xf numFmtId="1" fontId="11" fillId="19" borderId="6" xfId="0" applyNumberFormat="1" applyFont="1" applyFill="1" applyBorder="1"/>
    <xf numFmtId="3" fontId="18" fillId="19" borderId="1" xfId="0" applyNumberFormat="1" applyFont="1" applyFill="1" applyBorder="1"/>
    <xf numFmtId="6" fontId="10" fillId="0" borderId="0" xfId="0" applyNumberFormat="1" applyFont="1"/>
    <xf numFmtId="2" fontId="10" fillId="0" borderId="0" xfId="2" applyNumberFormat="1" applyFont="1" applyAlignment="1">
      <alignment horizontal="left"/>
    </xf>
    <xf numFmtId="2" fontId="10" fillId="0" borderId="0" xfId="2" applyNumberFormat="1" applyFont="1"/>
    <xf numFmtId="2" fontId="10" fillId="0" borderId="0" xfId="2" applyNumberFormat="1" applyFont="1" applyFill="1"/>
    <xf numFmtId="2" fontId="0" fillId="0" borderId="0" xfId="2" applyNumberFormat="1" applyFont="1" applyAlignment="1">
      <alignment horizontal="left"/>
    </xf>
    <xf numFmtId="2" fontId="0" fillId="0" borderId="0" xfId="2" applyNumberFormat="1" applyFont="1"/>
    <xf numFmtId="1" fontId="0" fillId="0" borderId="0" xfId="2" applyNumberFormat="1" applyFont="1" applyAlignment="1">
      <alignment horizontal="left"/>
    </xf>
    <xf numFmtId="166" fontId="10" fillId="0" borderId="1" xfId="1" applyNumberFormat="1" applyFont="1" applyFill="1" applyBorder="1"/>
    <xf numFmtId="166" fontId="10" fillId="0" borderId="1" xfId="1" applyNumberFormat="1" applyFont="1" applyFill="1" applyBorder="1" applyAlignment="1">
      <alignment horizontal="center"/>
    </xf>
    <xf numFmtId="166" fontId="10" fillId="0" borderId="1" xfId="1" applyNumberFormat="1" applyFont="1" applyFill="1" applyBorder="1" applyAlignment="1">
      <alignment horizontal="left"/>
    </xf>
    <xf numFmtId="1" fontId="10" fillId="0" borderId="1" xfId="2" applyNumberFormat="1" applyFont="1" applyFill="1" applyBorder="1"/>
    <xf numFmtId="1" fontId="10" fillId="0" borderId="1" xfId="2" applyNumberFormat="1" applyFont="1" applyFill="1" applyBorder="1" applyAlignment="1">
      <alignment horizontal="center"/>
    </xf>
    <xf numFmtId="1" fontId="10" fillId="0" borderId="1" xfId="2" applyNumberFormat="1" applyFont="1" applyFill="1" applyBorder="1" applyAlignment="1">
      <alignment horizontal="right"/>
    </xf>
    <xf numFmtId="1" fontId="10" fillId="0" borderId="1" xfId="2" applyNumberFormat="1" applyFont="1" applyFill="1" applyBorder="1" applyAlignment="1">
      <alignment horizontal="left"/>
    </xf>
    <xf numFmtId="3" fontId="10" fillId="0" borderId="1" xfId="2" applyNumberFormat="1" applyFont="1" applyFill="1" applyBorder="1" applyAlignment="1">
      <alignment horizontal="center"/>
    </xf>
    <xf numFmtId="0" fontId="0" fillId="0" borderId="1" xfId="0" applyBorder="1"/>
    <xf numFmtId="3" fontId="10" fillId="0" borderId="11" xfId="2" applyNumberFormat="1" applyFont="1" applyFill="1" applyBorder="1"/>
    <xf numFmtId="3" fontId="0" fillId="0" borderId="11" xfId="2" applyNumberFormat="1" applyFont="1" applyFill="1" applyBorder="1"/>
    <xf numFmtId="3" fontId="10" fillId="0" borderId="11" xfId="2" applyNumberFormat="1" applyFont="1" applyFill="1" applyBorder="1" applyAlignment="1">
      <alignment horizontal="right"/>
    </xf>
    <xf numFmtId="3" fontId="10" fillId="0" borderId="18" xfId="2" applyNumberFormat="1" applyFont="1" applyFill="1" applyBorder="1" applyAlignment="1">
      <alignment horizontal="right"/>
    </xf>
    <xf numFmtId="166" fontId="0" fillId="18" borderId="0" xfId="0" applyNumberFormat="1" applyFill="1"/>
    <xf numFmtId="166" fontId="4" fillId="0" borderId="0" xfId="1" applyNumberFormat="1" applyFont="1"/>
    <xf numFmtId="166" fontId="4" fillId="0" borderId="7" xfId="1" applyNumberFormat="1" applyFont="1" applyBorder="1"/>
    <xf numFmtId="166" fontId="5" fillId="0" borderId="7" xfId="0" applyNumberFormat="1" applyFont="1" applyBorder="1"/>
    <xf numFmtId="0" fontId="4" fillId="10" borderId="0" xfId="0" applyFont="1" applyFill="1"/>
    <xf numFmtId="3" fontId="5" fillId="10" borderId="7" xfId="0" applyNumberFormat="1" applyFont="1" applyFill="1" applyBorder="1"/>
    <xf numFmtId="166" fontId="5" fillId="10" borderId="0" xfId="1" applyNumberFormat="1" applyFont="1" applyFill="1" applyBorder="1"/>
    <xf numFmtId="166" fontId="5" fillId="10" borderId="7" xfId="1" applyNumberFormat="1" applyFont="1" applyFill="1" applyBorder="1"/>
    <xf numFmtId="166" fontId="5" fillId="10" borderId="3" xfId="0" applyNumberFormat="1" applyFont="1" applyFill="1" applyBorder="1"/>
    <xf numFmtId="166" fontId="4" fillId="10" borderId="7" xfId="1" applyNumberFormat="1" applyFont="1" applyFill="1" applyBorder="1"/>
    <xf numFmtId="43" fontId="5" fillId="0" borderId="3" xfId="0" applyNumberFormat="1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FCC99"/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thom/Desktop/Financials,%20Budgets,%20Depr%20&amp;%20Payroll%20&amp;%20Deductions/2017/2017%20W&amp;S%20Budget%20(Autosaved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wer"/>
      <sheetName val="Water"/>
      <sheetName val="Irrigation"/>
      <sheetName val="Consolidated"/>
      <sheetName val="Public Version"/>
    </sheetNames>
    <sheetDataSet>
      <sheetData sheetId="0">
        <row r="6">
          <cell r="H6">
            <v>55000</v>
          </cell>
        </row>
        <row r="7">
          <cell r="H7">
            <v>76000</v>
          </cell>
        </row>
        <row r="10">
          <cell r="H10">
            <v>346945.26</v>
          </cell>
        </row>
        <row r="11">
          <cell r="H11">
            <v>267960</v>
          </cell>
        </row>
        <row r="12">
          <cell r="H12">
            <v>29858.26</v>
          </cell>
        </row>
        <row r="13">
          <cell r="H13">
            <v>70077.320000000007</v>
          </cell>
        </row>
        <row r="14">
          <cell r="H14">
            <v>2044.49</v>
          </cell>
        </row>
        <row r="15">
          <cell r="H15">
            <v>25</v>
          </cell>
        </row>
        <row r="19">
          <cell r="H19">
            <v>7052.63</v>
          </cell>
        </row>
        <row r="25">
          <cell r="H25">
            <v>1958.76</v>
          </cell>
        </row>
        <row r="27">
          <cell r="H27">
            <v>576.6</v>
          </cell>
        </row>
        <row r="28">
          <cell r="H28">
            <v>2300.0100000000002</v>
          </cell>
        </row>
        <row r="29">
          <cell r="H29">
            <v>419.26</v>
          </cell>
        </row>
        <row r="30">
          <cell r="H30">
            <v>168795.19</v>
          </cell>
        </row>
        <row r="31">
          <cell r="H31">
            <v>50.01</v>
          </cell>
        </row>
        <row r="32">
          <cell r="H32">
            <v>33.33</v>
          </cell>
        </row>
        <row r="34">
          <cell r="H34">
            <v>2251.66</v>
          </cell>
        </row>
        <row r="35">
          <cell r="H35">
            <v>750</v>
          </cell>
        </row>
        <row r="38">
          <cell r="H38">
            <v>8142.89</v>
          </cell>
        </row>
        <row r="39">
          <cell r="H39">
            <v>419.01</v>
          </cell>
        </row>
        <row r="43">
          <cell r="H43">
            <v>847.36</v>
          </cell>
        </row>
        <row r="44">
          <cell r="H44">
            <v>6589.84</v>
          </cell>
        </row>
        <row r="45">
          <cell r="H45">
            <v>1279.79</v>
          </cell>
        </row>
        <row r="46">
          <cell r="H46">
            <v>2016.59</v>
          </cell>
        </row>
        <row r="47">
          <cell r="H47">
            <v>4000.08</v>
          </cell>
        </row>
        <row r="48">
          <cell r="H48">
            <v>929.31</v>
          </cell>
        </row>
        <row r="49">
          <cell r="H49">
            <v>69793.05</v>
          </cell>
        </row>
        <row r="50">
          <cell r="H50">
            <v>1603.97</v>
          </cell>
        </row>
        <row r="51">
          <cell r="H51">
            <v>860.12</v>
          </cell>
        </row>
        <row r="53">
          <cell r="H53">
            <v>788.01</v>
          </cell>
        </row>
        <row r="54">
          <cell r="H54">
            <v>67.95</v>
          </cell>
        </row>
        <row r="59">
          <cell r="H59">
            <v>72.42</v>
          </cell>
        </row>
        <row r="60">
          <cell r="H60">
            <v>1080</v>
          </cell>
        </row>
        <row r="61">
          <cell r="H61">
            <v>5500</v>
          </cell>
        </row>
        <row r="62">
          <cell r="H62">
            <v>291.29000000000002</v>
          </cell>
        </row>
        <row r="63">
          <cell r="H63">
            <v>13603.59</v>
          </cell>
        </row>
        <row r="64">
          <cell r="H64">
            <v>1415.79</v>
          </cell>
        </row>
        <row r="66">
          <cell r="H66">
            <v>535.53</v>
          </cell>
        </row>
        <row r="71">
          <cell r="H71">
            <v>1155</v>
          </cell>
        </row>
        <row r="72">
          <cell r="H72">
            <v>53750</v>
          </cell>
        </row>
        <row r="73">
          <cell r="H73">
            <v>219.33</v>
          </cell>
        </row>
        <row r="74">
          <cell r="H74">
            <v>4184.32</v>
          </cell>
        </row>
        <row r="75">
          <cell r="H75">
            <v>21655.599999999999</v>
          </cell>
        </row>
        <row r="76">
          <cell r="I76" t="str">
            <v xml:space="preserve"> </v>
          </cell>
        </row>
        <row r="77">
          <cell r="H77">
            <v>46180.99</v>
          </cell>
        </row>
        <row r="78">
          <cell r="H78">
            <v>3491</v>
          </cell>
        </row>
        <row r="79">
          <cell r="H79">
            <v>58871.59</v>
          </cell>
        </row>
        <row r="80">
          <cell r="H80" t="str">
            <v xml:space="preserve"> </v>
          </cell>
          <cell r="I80" t="str">
            <v xml:space="preserve"> </v>
          </cell>
        </row>
        <row r="81">
          <cell r="H81">
            <v>280.95</v>
          </cell>
        </row>
        <row r="82">
          <cell r="H82">
            <v>1629.06</v>
          </cell>
        </row>
        <row r="83">
          <cell r="H83">
            <v>5937.14</v>
          </cell>
        </row>
        <row r="113">
          <cell r="L113">
            <v>17778</v>
          </cell>
          <cell r="M113">
            <v>17778</v>
          </cell>
          <cell r="N113">
            <v>17778</v>
          </cell>
          <cell r="O113">
            <v>17778</v>
          </cell>
          <cell r="P113">
            <v>17778</v>
          </cell>
          <cell r="Q113">
            <v>17778</v>
          </cell>
          <cell r="R113">
            <v>17778</v>
          </cell>
          <cell r="S113">
            <v>17778</v>
          </cell>
          <cell r="T113">
            <v>17778</v>
          </cell>
          <cell r="U113">
            <v>17778</v>
          </cell>
          <cell r="V113">
            <v>17778</v>
          </cell>
          <cell r="W113">
            <v>17778</v>
          </cell>
        </row>
      </sheetData>
      <sheetData sheetId="1">
        <row r="6">
          <cell r="H6">
            <v>22000</v>
          </cell>
        </row>
        <row r="7">
          <cell r="H7">
            <v>30400</v>
          </cell>
        </row>
        <row r="10">
          <cell r="H10">
            <v>153658.54999999999</v>
          </cell>
        </row>
        <row r="11">
          <cell r="H11">
            <v>108816.81</v>
          </cell>
        </row>
        <row r="12">
          <cell r="H12">
            <v>29559.17</v>
          </cell>
        </row>
        <row r="13">
          <cell r="H13">
            <v>260</v>
          </cell>
        </row>
        <row r="14">
          <cell r="H14">
            <v>48842.3</v>
          </cell>
        </row>
        <row r="15">
          <cell r="H15">
            <v>1314.95</v>
          </cell>
        </row>
        <row r="16">
          <cell r="H16">
            <v>334.92</v>
          </cell>
        </row>
        <row r="26">
          <cell r="H26">
            <v>2020.76</v>
          </cell>
        </row>
        <row r="28">
          <cell r="H28">
            <v>2076.44</v>
          </cell>
        </row>
        <row r="29">
          <cell r="H29">
            <v>2300</v>
          </cell>
        </row>
        <row r="30">
          <cell r="H30">
            <v>419.19</v>
          </cell>
        </row>
        <row r="31">
          <cell r="H31">
            <v>94577.31</v>
          </cell>
        </row>
        <row r="32">
          <cell r="H32">
            <v>415</v>
          </cell>
        </row>
        <row r="33">
          <cell r="H33">
            <v>309.83999999999997</v>
          </cell>
        </row>
        <row r="35">
          <cell r="H35">
            <v>1680.96</v>
          </cell>
        </row>
        <row r="36">
          <cell r="H36">
            <v>750</v>
          </cell>
        </row>
        <row r="39">
          <cell r="H39">
            <v>5368.18</v>
          </cell>
        </row>
        <row r="40">
          <cell r="H40">
            <v>418.97</v>
          </cell>
        </row>
        <row r="43">
          <cell r="H43">
            <v>847.32</v>
          </cell>
        </row>
        <row r="44">
          <cell r="H44">
            <v>20176.03</v>
          </cell>
        </row>
        <row r="45">
          <cell r="H45">
            <v>1228.93</v>
          </cell>
        </row>
        <row r="46">
          <cell r="H46">
            <v>1613.08</v>
          </cell>
        </row>
        <row r="47">
          <cell r="H47">
            <v>3999.96</v>
          </cell>
        </row>
        <row r="48">
          <cell r="H48">
            <v>174.24</v>
          </cell>
        </row>
        <row r="49">
          <cell r="H49">
            <v>69793.02</v>
          </cell>
        </row>
        <row r="50">
          <cell r="H50">
            <v>1603.9</v>
          </cell>
        </row>
        <row r="51">
          <cell r="H51">
            <v>460.07</v>
          </cell>
        </row>
        <row r="53">
          <cell r="H53">
            <v>788</v>
          </cell>
        </row>
        <row r="55">
          <cell r="H55">
            <v>-168.23</v>
          </cell>
        </row>
        <row r="60">
          <cell r="H60">
            <v>88.45</v>
          </cell>
        </row>
        <row r="61">
          <cell r="H61">
            <v>573.21</v>
          </cell>
        </row>
        <row r="62">
          <cell r="H62">
            <v>5318.19</v>
          </cell>
        </row>
        <row r="63">
          <cell r="H63">
            <v>10892.67</v>
          </cell>
        </row>
        <row r="64">
          <cell r="H64">
            <v>25604.04</v>
          </cell>
        </row>
        <row r="65">
          <cell r="H65">
            <v>6680</v>
          </cell>
        </row>
        <row r="66">
          <cell r="H66">
            <v>35259.230000000003</v>
          </cell>
        </row>
        <row r="67">
          <cell r="H67">
            <v>3343</v>
          </cell>
        </row>
        <row r="68">
          <cell r="H68">
            <v>14562.11</v>
          </cell>
        </row>
        <row r="69">
          <cell r="H69">
            <v>33212.81</v>
          </cell>
        </row>
        <row r="101">
          <cell r="L101">
            <v>17778</v>
          </cell>
          <cell r="M101">
            <v>17778</v>
          </cell>
          <cell r="N101">
            <v>17778</v>
          </cell>
          <cell r="O101">
            <v>17778</v>
          </cell>
          <cell r="P101">
            <v>17778</v>
          </cell>
          <cell r="Q101">
            <v>17778</v>
          </cell>
          <cell r="R101">
            <v>17778</v>
          </cell>
          <cell r="S101">
            <v>17778</v>
          </cell>
          <cell r="T101">
            <v>17778</v>
          </cell>
          <cell r="U101">
            <v>17778</v>
          </cell>
          <cell r="V101">
            <v>17778</v>
          </cell>
          <cell r="W101">
            <v>17778</v>
          </cell>
        </row>
      </sheetData>
      <sheetData sheetId="2">
        <row r="6">
          <cell r="G6">
            <v>38320</v>
          </cell>
        </row>
        <row r="7">
          <cell r="G7">
            <v>30400</v>
          </cell>
        </row>
        <row r="10">
          <cell r="G10">
            <v>106552.76</v>
          </cell>
        </row>
        <row r="11">
          <cell r="G11">
            <v>28560</v>
          </cell>
        </row>
        <row r="12">
          <cell r="G12">
            <v>1590</v>
          </cell>
        </row>
        <row r="13">
          <cell r="G13">
            <v>71457.83</v>
          </cell>
        </row>
        <row r="14">
          <cell r="G14">
            <v>73999.320000000007</v>
          </cell>
        </row>
        <row r="15">
          <cell r="G15">
            <v>30000</v>
          </cell>
        </row>
        <row r="16">
          <cell r="G16">
            <v>1320.66</v>
          </cell>
        </row>
        <row r="17">
          <cell r="G17">
            <v>250</v>
          </cell>
        </row>
        <row r="27">
          <cell r="G27">
            <v>1958.75</v>
          </cell>
        </row>
        <row r="29">
          <cell r="G29">
            <v>2076.5300000000002</v>
          </cell>
        </row>
        <row r="30">
          <cell r="G30">
            <v>2299.9899999999998</v>
          </cell>
        </row>
        <row r="31">
          <cell r="G31">
            <v>419.22</v>
          </cell>
        </row>
        <row r="32">
          <cell r="G32">
            <v>43687.65</v>
          </cell>
        </row>
        <row r="33">
          <cell r="G33">
            <v>414.99</v>
          </cell>
        </row>
        <row r="34">
          <cell r="G34">
            <v>203.33</v>
          </cell>
        </row>
        <row r="36">
          <cell r="G36">
            <v>1680.96</v>
          </cell>
        </row>
        <row r="37">
          <cell r="G37">
            <v>750</v>
          </cell>
        </row>
        <row r="40">
          <cell r="G40">
            <v>5368.17</v>
          </cell>
        </row>
        <row r="41">
          <cell r="G41">
            <v>418.98</v>
          </cell>
        </row>
        <row r="45">
          <cell r="G45">
            <v>847.32</v>
          </cell>
        </row>
        <row r="46">
          <cell r="G46">
            <v>27066.68</v>
          </cell>
        </row>
        <row r="47">
          <cell r="G47">
            <v>54.43</v>
          </cell>
        </row>
        <row r="48">
          <cell r="G48">
            <v>1963.02</v>
          </cell>
        </row>
        <row r="49">
          <cell r="G49">
            <v>3999.96</v>
          </cell>
        </row>
        <row r="50">
          <cell r="G50">
            <v>929.23</v>
          </cell>
        </row>
        <row r="51">
          <cell r="G51">
            <v>69838.009999999995</v>
          </cell>
        </row>
        <row r="52">
          <cell r="G52">
            <v>1603.86</v>
          </cell>
        </row>
        <row r="53">
          <cell r="G53">
            <v>460.07</v>
          </cell>
        </row>
        <row r="55">
          <cell r="G55">
            <v>787.95</v>
          </cell>
        </row>
        <row r="56">
          <cell r="G56">
            <v>1246.8</v>
          </cell>
        </row>
        <row r="61">
          <cell r="G61">
            <v>72.44</v>
          </cell>
        </row>
        <row r="62">
          <cell r="G62">
            <v>21.42</v>
          </cell>
        </row>
        <row r="63">
          <cell r="G63">
            <v>210</v>
          </cell>
        </row>
        <row r="64">
          <cell r="G64">
            <v>1472.5</v>
          </cell>
        </row>
        <row r="65">
          <cell r="G65">
            <v>5300</v>
          </cell>
        </row>
        <row r="66">
          <cell r="G66">
            <v>19846.71</v>
          </cell>
        </row>
        <row r="67">
          <cell r="G67">
            <v>18728.27</v>
          </cell>
        </row>
        <row r="68">
          <cell r="G68">
            <v>8806.19</v>
          </cell>
        </row>
        <row r="69">
          <cell r="G69">
            <v>952.04</v>
          </cell>
        </row>
        <row r="71">
          <cell r="G71">
            <v>29995.26</v>
          </cell>
        </row>
        <row r="93">
          <cell r="K93">
            <v>17778</v>
          </cell>
          <cell r="L93">
            <v>17778</v>
          </cell>
          <cell r="M93">
            <v>17778</v>
          </cell>
          <cell r="N93">
            <v>17778</v>
          </cell>
          <cell r="O93">
            <v>17778</v>
          </cell>
          <cell r="P93">
            <v>17778</v>
          </cell>
          <cell r="Q93">
            <v>17778</v>
          </cell>
          <cell r="R93">
            <v>17778</v>
          </cell>
          <cell r="S93">
            <v>17778</v>
          </cell>
          <cell r="T93">
            <v>17778</v>
          </cell>
          <cell r="U93">
            <v>17778</v>
          </cell>
          <cell r="V93">
            <v>17778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211"/>
  <sheetViews>
    <sheetView zoomScaleNormal="100" workbookViewId="0">
      <pane xSplit="5" ySplit="5" topLeftCell="O52" activePane="bottomRight" state="frozen"/>
      <selection pane="topRight" activeCell="F1" sqref="F1"/>
      <selection pane="bottomLeft" activeCell="A6" sqref="A6"/>
      <selection pane="bottomRight" activeCell="S1" sqref="S1:AD1048576"/>
    </sheetView>
  </sheetViews>
  <sheetFormatPr defaultRowHeight="15" x14ac:dyDescent="0.25"/>
  <cols>
    <col min="1" max="1" width="4.5703125" style="54" customWidth="1"/>
    <col min="2" max="2" width="5.28515625" style="54" customWidth="1"/>
    <col min="3" max="3" width="10.85546875" style="54" customWidth="1"/>
    <col min="4" max="4" width="15.5703125" style="54" customWidth="1"/>
    <col min="5" max="5" width="10.5703125" style="54" customWidth="1"/>
    <col min="6" max="6" width="10.7109375" style="54" hidden="1" customWidth="1"/>
    <col min="7" max="8" width="11.140625" style="177" hidden="1" customWidth="1"/>
    <col min="9" max="9" width="11.140625" style="176" hidden="1" customWidth="1"/>
    <col min="10" max="13" width="11.140625" style="183" hidden="1" customWidth="1"/>
    <col min="14" max="14" width="10.85546875" style="183" hidden="1" customWidth="1"/>
    <col min="15" max="15" width="10.7109375" style="177" customWidth="1"/>
    <col min="16" max="16" width="12.85546875" style="54" bestFit="1" customWidth="1"/>
    <col min="17" max="18" width="12.85546875" style="54" customWidth="1"/>
    <col min="19" max="19" width="11.28515625" style="54" hidden="1" customWidth="1"/>
    <col min="20" max="20" width="11.42578125" style="54" hidden="1" customWidth="1"/>
    <col min="21" max="22" width="10.28515625" style="54" hidden="1" customWidth="1"/>
    <col min="23" max="24" width="10.5703125" style="54" hidden="1" customWidth="1"/>
    <col min="25" max="25" width="11.140625" style="54" hidden="1" customWidth="1"/>
    <col min="26" max="28" width="10.5703125" style="54" hidden="1" customWidth="1"/>
    <col min="29" max="29" width="10.85546875" style="54" hidden="1" customWidth="1"/>
    <col min="30" max="30" width="11.42578125" style="54" hidden="1" customWidth="1"/>
    <col min="31" max="31" width="12.85546875" style="54" bestFit="1" customWidth="1"/>
    <col min="32" max="32" width="13" style="54" bestFit="1" customWidth="1"/>
    <col min="33" max="35" width="9.140625" style="54"/>
  </cols>
  <sheetData>
    <row r="1" spans="1:35" ht="12.75" customHeight="1" x14ac:dyDescent="0.25">
      <c r="A1" s="54" t="s">
        <v>0</v>
      </c>
      <c r="E1" s="60" t="s">
        <v>1</v>
      </c>
      <c r="G1" s="54"/>
      <c r="H1" s="54"/>
      <c r="I1" s="181" t="s">
        <v>1</v>
      </c>
      <c r="J1" s="181" t="s">
        <v>1</v>
      </c>
      <c r="K1" s="181" t="s">
        <v>1</v>
      </c>
      <c r="L1" s="181" t="s">
        <v>1</v>
      </c>
      <c r="M1" s="181" t="s">
        <v>1</v>
      </c>
      <c r="N1" s="181" t="s">
        <v>1</v>
      </c>
      <c r="O1" s="54"/>
      <c r="V1" s="54" t="s">
        <v>1</v>
      </c>
    </row>
    <row r="2" spans="1:35" ht="12.75" customHeight="1" x14ac:dyDescent="0.25">
      <c r="A2" s="54" t="s">
        <v>221</v>
      </c>
      <c r="D2" s="54" t="s">
        <v>1</v>
      </c>
      <c r="E2" s="60" t="s">
        <v>1</v>
      </c>
      <c r="F2" s="55">
        <v>2014</v>
      </c>
      <c r="G2" s="56">
        <v>2015</v>
      </c>
      <c r="H2" s="57">
        <v>2016</v>
      </c>
      <c r="I2" s="58">
        <v>2017</v>
      </c>
      <c r="J2" s="182">
        <v>2018</v>
      </c>
      <c r="K2" s="214">
        <v>2019</v>
      </c>
      <c r="L2" s="195">
        <v>2020</v>
      </c>
      <c r="M2" s="247">
        <v>2021</v>
      </c>
      <c r="N2" s="235">
        <v>2022</v>
      </c>
      <c r="O2" s="320">
        <v>2023</v>
      </c>
      <c r="P2" s="59">
        <v>2024</v>
      </c>
      <c r="Q2" s="390">
        <v>2025</v>
      </c>
      <c r="R2" s="390">
        <v>2025</v>
      </c>
      <c r="T2" s="150" t="s">
        <v>1</v>
      </c>
      <c r="AE2" s="214">
        <v>2026</v>
      </c>
    </row>
    <row r="3" spans="1:35" ht="12.75" customHeight="1" x14ac:dyDescent="0.25">
      <c r="A3" s="54" t="s">
        <v>2</v>
      </c>
      <c r="C3" s="349" t="s">
        <v>1</v>
      </c>
      <c r="F3" s="128" t="s">
        <v>3</v>
      </c>
      <c r="G3" s="56" t="s">
        <v>3</v>
      </c>
      <c r="H3" s="57" t="s">
        <v>3</v>
      </c>
      <c r="I3" s="58" t="s">
        <v>3</v>
      </c>
      <c r="J3" s="182" t="s">
        <v>4</v>
      </c>
      <c r="K3" s="214" t="s">
        <v>4</v>
      </c>
      <c r="L3" s="195" t="s">
        <v>4</v>
      </c>
      <c r="M3" s="247" t="s">
        <v>4</v>
      </c>
      <c r="N3" s="235" t="s">
        <v>4</v>
      </c>
      <c r="O3" s="320" t="s">
        <v>4</v>
      </c>
      <c r="P3" s="62" t="s">
        <v>4</v>
      </c>
      <c r="Q3" s="391" t="s">
        <v>200</v>
      </c>
      <c r="R3" s="391" t="s">
        <v>140</v>
      </c>
      <c r="S3" s="61" t="s">
        <v>5</v>
      </c>
      <c r="T3" s="61" t="s">
        <v>6</v>
      </c>
      <c r="U3" s="61" t="s">
        <v>7</v>
      </c>
      <c r="V3" s="61" t="s">
        <v>8</v>
      </c>
      <c r="W3" s="61" t="s">
        <v>9</v>
      </c>
      <c r="X3" s="61" t="s">
        <v>10</v>
      </c>
      <c r="Y3" s="61" t="s">
        <v>11</v>
      </c>
      <c r="Z3" s="61" t="s">
        <v>12</v>
      </c>
      <c r="AA3" s="61" t="s">
        <v>13</v>
      </c>
      <c r="AB3" s="61" t="s">
        <v>14</v>
      </c>
      <c r="AC3" s="61" t="s">
        <v>15</v>
      </c>
      <c r="AD3" s="61" t="s">
        <v>16</v>
      </c>
      <c r="AE3" s="364" t="s">
        <v>179</v>
      </c>
      <c r="AF3" s="151"/>
      <c r="AG3" s="151"/>
    </row>
    <row r="4" spans="1:35" ht="12.75" customHeight="1" x14ac:dyDescent="0.25">
      <c r="D4" s="54" t="s">
        <v>1</v>
      </c>
      <c r="G4" s="152" t="s">
        <v>1</v>
      </c>
      <c r="H4" s="152"/>
      <c r="I4" s="152" t="s">
        <v>1</v>
      </c>
      <c r="J4" s="150" t="s">
        <v>1</v>
      </c>
      <c r="K4" s="150" t="s">
        <v>1</v>
      </c>
      <c r="L4" s="150" t="s">
        <v>1</v>
      </c>
      <c r="M4" s="54"/>
      <c r="N4" s="150"/>
      <c r="O4" s="54"/>
      <c r="P4" s="65" t="s">
        <v>1</v>
      </c>
      <c r="Q4" s="65"/>
      <c r="R4" s="65"/>
      <c r="S4" s="63"/>
      <c r="T4" s="63"/>
      <c r="U4" s="63"/>
      <c r="V4" s="64" t="s">
        <v>1</v>
      </c>
      <c r="W4" s="64" t="s">
        <v>1</v>
      </c>
      <c r="X4" s="64" t="s">
        <v>1</v>
      </c>
      <c r="Y4" s="64" t="s">
        <v>1</v>
      </c>
      <c r="Z4" s="64" t="s">
        <v>1</v>
      </c>
      <c r="AA4" s="64" t="s">
        <v>1</v>
      </c>
      <c r="AB4" s="64" t="s">
        <v>1</v>
      </c>
      <c r="AC4" s="64"/>
      <c r="AD4" s="64"/>
      <c r="AE4" s="65" t="s">
        <v>1</v>
      </c>
      <c r="AF4" s="151"/>
      <c r="AG4" s="151"/>
    </row>
    <row r="5" spans="1:35" ht="12.75" customHeight="1" x14ac:dyDescent="0.25">
      <c r="A5" s="66" t="s">
        <v>18</v>
      </c>
      <c r="G5" s="54"/>
      <c r="H5" s="54"/>
      <c r="I5" s="54"/>
      <c r="J5" s="60" t="s">
        <v>1</v>
      </c>
      <c r="K5" s="60" t="s">
        <v>1</v>
      </c>
      <c r="L5" s="60" t="s">
        <v>1</v>
      </c>
      <c r="M5" s="54"/>
      <c r="N5" s="60" t="s">
        <v>1</v>
      </c>
      <c r="O5" s="54"/>
      <c r="P5" s="60" t="s">
        <v>1</v>
      </c>
      <c r="Q5" s="60">
        <v>45930</v>
      </c>
      <c r="R5" s="60"/>
      <c r="S5" s="153"/>
      <c r="T5" s="153"/>
      <c r="U5" s="153"/>
      <c r="V5" s="67" t="s">
        <v>1</v>
      </c>
      <c r="W5" s="67" t="s">
        <v>1</v>
      </c>
      <c r="X5" s="67" t="s">
        <v>1</v>
      </c>
      <c r="Y5" s="67" t="s">
        <v>1</v>
      </c>
      <c r="Z5" s="67" t="s">
        <v>1</v>
      </c>
      <c r="AA5" s="67" t="s">
        <v>1</v>
      </c>
      <c r="AB5" s="67" t="s">
        <v>1</v>
      </c>
      <c r="AC5" s="153"/>
      <c r="AD5" s="153"/>
      <c r="AE5" s="65" t="s">
        <v>1</v>
      </c>
      <c r="AF5" s="68"/>
    </row>
    <row r="6" spans="1:35" ht="12.75" customHeight="1" x14ac:dyDescent="0.25">
      <c r="A6" s="66"/>
      <c r="B6" s="54" t="s">
        <v>19</v>
      </c>
      <c r="F6" s="69">
        <v>10000</v>
      </c>
      <c r="G6" s="84">
        <v>22000</v>
      </c>
      <c r="H6" s="129">
        <v>25875</v>
      </c>
      <c r="I6" s="130">
        <v>14079.4</v>
      </c>
      <c r="J6" s="184">
        <v>34132.79</v>
      </c>
      <c r="K6" s="215">
        <v>53193</v>
      </c>
      <c r="L6" s="196">
        <v>15645</v>
      </c>
      <c r="M6" s="248">
        <v>29009</v>
      </c>
      <c r="N6" s="234">
        <v>56570</v>
      </c>
      <c r="O6" s="312">
        <v>13200</v>
      </c>
      <c r="P6" s="154">
        <v>16500</v>
      </c>
      <c r="Q6" s="392">
        <v>13600</v>
      </c>
      <c r="R6" s="392">
        <v>25500</v>
      </c>
      <c r="S6" s="417">
        <v>1700</v>
      </c>
      <c r="T6" s="417">
        <v>1700</v>
      </c>
      <c r="U6" s="417">
        <v>1700</v>
      </c>
      <c r="V6" s="417">
        <v>1700</v>
      </c>
      <c r="W6" s="417">
        <v>1700</v>
      </c>
      <c r="X6" s="417">
        <v>3400</v>
      </c>
      <c r="Y6" s="417">
        <v>3400</v>
      </c>
      <c r="Z6" s="417">
        <v>3400</v>
      </c>
      <c r="AA6" s="417">
        <v>1700</v>
      </c>
      <c r="AB6" s="417">
        <v>1700</v>
      </c>
      <c r="AC6" s="417">
        <v>1700</v>
      </c>
      <c r="AD6" s="417">
        <v>1700</v>
      </c>
      <c r="AE6" s="365">
        <f>SUM(S6:AD6)</f>
        <v>25500</v>
      </c>
      <c r="AF6" s="155">
        <v>15</v>
      </c>
    </row>
    <row r="7" spans="1:35" ht="12.75" customHeight="1" x14ac:dyDescent="0.25">
      <c r="A7" s="66"/>
      <c r="B7" s="54" t="s">
        <v>20</v>
      </c>
      <c r="F7" s="69"/>
      <c r="G7" s="84">
        <v>30400</v>
      </c>
      <c r="H7" s="129" t="s">
        <v>1</v>
      </c>
      <c r="I7" s="130">
        <v>5527.9</v>
      </c>
      <c r="J7" s="184">
        <v>6344</v>
      </c>
      <c r="K7" s="215">
        <v>17731</v>
      </c>
      <c r="L7" s="196" t="s">
        <v>1</v>
      </c>
      <c r="M7" s="248">
        <v>52800</v>
      </c>
      <c r="N7" s="234">
        <v>13320</v>
      </c>
      <c r="O7" s="312">
        <v>22000</v>
      </c>
      <c r="P7" s="154"/>
      <c r="Q7" s="392"/>
      <c r="R7" s="392"/>
      <c r="S7" s="417" t="s">
        <v>1</v>
      </c>
      <c r="T7" s="417"/>
      <c r="U7" s="417" t="s">
        <v>1</v>
      </c>
      <c r="V7" s="418"/>
      <c r="W7" s="418"/>
      <c r="X7" s="133"/>
      <c r="Y7" s="133" t="s">
        <v>1</v>
      </c>
      <c r="Z7" s="418"/>
      <c r="AA7" s="419"/>
      <c r="AB7" s="418"/>
      <c r="AC7" s="417"/>
      <c r="AD7" s="417"/>
      <c r="AE7" s="365">
        <f t="shared" ref="AE7:AE21" si="0">SUM(S7:AD7)</f>
        <v>0</v>
      </c>
      <c r="AF7" s="68" t="s">
        <v>1</v>
      </c>
    </row>
    <row r="8" spans="1:35" ht="12.75" customHeight="1" x14ac:dyDescent="0.25">
      <c r="A8" s="66"/>
      <c r="B8" s="54" t="s">
        <v>21</v>
      </c>
      <c r="F8" s="69"/>
      <c r="G8" s="84"/>
      <c r="H8" s="129" t="s">
        <v>1</v>
      </c>
      <c r="I8" s="130"/>
      <c r="J8" s="184"/>
      <c r="K8" s="215" t="s">
        <v>1</v>
      </c>
      <c r="L8" s="196"/>
      <c r="M8" s="248"/>
      <c r="N8" s="234"/>
      <c r="O8" s="312" t="s">
        <v>1</v>
      </c>
      <c r="P8" s="154"/>
      <c r="Q8" s="392"/>
      <c r="R8" s="392"/>
      <c r="S8" s="417"/>
      <c r="T8" s="417"/>
      <c r="U8" s="417"/>
      <c r="V8" s="418"/>
      <c r="W8" s="418"/>
      <c r="X8" s="418"/>
      <c r="Y8" s="418"/>
      <c r="Z8" s="418"/>
      <c r="AA8" s="418"/>
      <c r="AB8" s="418"/>
      <c r="AC8" s="417"/>
      <c r="AD8" s="417"/>
      <c r="AE8" s="365">
        <f t="shared" si="0"/>
        <v>0</v>
      </c>
      <c r="AI8" s="71" t="s">
        <v>1</v>
      </c>
    </row>
    <row r="9" spans="1:35" ht="12.75" customHeight="1" x14ac:dyDescent="0.25">
      <c r="A9" s="66"/>
      <c r="B9" s="54" t="s">
        <v>22</v>
      </c>
      <c r="F9" s="69"/>
      <c r="G9" s="84"/>
      <c r="H9" s="129">
        <v>36925</v>
      </c>
      <c r="I9" s="130">
        <v>30742.7</v>
      </c>
      <c r="J9" s="184">
        <v>86327.82</v>
      </c>
      <c r="K9" s="215">
        <v>84593.37</v>
      </c>
      <c r="L9" s="196">
        <v>38546</v>
      </c>
      <c r="M9" s="248">
        <v>57824.639999999999</v>
      </c>
      <c r="N9" s="234">
        <v>51167.7</v>
      </c>
      <c r="O9" s="312">
        <v>336192</v>
      </c>
      <c r="P9" s="154">
        <v>105060</v>
      </c>
      <c r="Q9" s="392">
        <v>84048</v>
      </c>
      <c r="R9" s="392">
        <v>157590</v>
      </c>
      <c r="S9" s="417">
        <v>10506</v>
      </c>
      <c r="T9" s="417">
        <v>10506</v>
      </c>
      <c r="U9" s="417">
        <v>10506</v>
      </c>
      <c r="V9" s="417">
        <v>10506</v>
      </c>
      <c r="W9" s="417">
        <v>10506</v>
      </c>
      <c r="X9" s="417">
        <v>21012</v>
      </c>
      <c r="Y9" s="417">
        <v>21012</v>
      </c>
      <c r="Z9" s="417">
        <v>21012</v>
      </c>
      <c r="AA9" s="417">
        <v>10506</v>
      </c>
      <c r="AB9" s="417">
        <v>10506</v>
      </c>
      <c r="AC9" s="417">
        <v>10506</v>
      </c>
      <c r="AD9" s="417">
        <v>10506</v>
      </c>
      <c r="AE9" s="365">
        <f>SUM(S9:AD9)</f>
        <v>157590</v>
      </c>
      <c r="AF9" s="155">
        <v>15</v>
      </c>
      <c r="AI9" s="71" t="s">
        <v>1</v>
      </c>
    </row>
    <row r="10" spans="1:35" ht="12.75" customHeight="1" x14ac:dyDescent="0.25">
      <c r="B10" s="54" t="s">
        <v>23</v>
      </c>
      <c r="E10" s="54" t="s">
        <v>1</v>
      </c>
      <c r="F10" s="73">
        <v>152896.63</v>
      </c>
      <c r="G10" s="84">
        <v>153658.54999999999</v>
      </c>
      <c r="H10" s="129">
        <v>160985.32999999999</v>
      </c>
      <c r="I10" s="130">
        <v>162040.69</v>
      </c>
      <c r="J10" s="184">
        <v>176486.06</v>
      </c>
      <c r="K10" s="215">
        <v>164506.79999999999</v>
      </c>
      <c r="L10" s="196">
        <v>161089.28</v>
      </c>
      <c r="M10" s="248">
        <v>221948.25</v>
      </c>
      <c r="N10" s="234">
        <v>245428.16</v>
      </c>
      <c r="O10" s="312">
        <v>333881.15000000002</v>
      </c>
      <c r="P10" s="154">
        <v>352730.16</v>
      </c>
      <c r="Q10" s="392">
        <v>336076.75</v>
      </c>
      <c r="R10" s="392">
        <v>348000</v>
      </c>
      <c r="S10" s="417">
        <v>35000</v>
      </c>
      <c r="T10" s="417">
        <v>35000</v>
      </c>
      <c r="U10" s="417">
        <v>35000</v>
      </c>
      <c r="V10" s="417">
        <v>35000</v>
      </c>
      <c r="W10" s="417">
        <v>35000</v>
      </c>
      <c r="X10" s="417">
        <v>35000</v>
      </c>
      <c r="Y10" s="417">
        <v>35000</v>
      </c>
      <c r="Z10" s="417">
        <v>35000</v>
      </c>
      <c r="AA10" s="417">
        <v>35000</v>
      </c>
      <c r="AB10" s="417">
        <v>35000</v>
      </c>
      <c r="AC10" s="417">
        <v>35000</v>
      </c>
      <c r="AD10" s="417">
        <v>35000</v>
      </c>
      <c r="AE10" s="365">
        <f>SUM(S10:AD10)</f>
        <v>420000</v>
      </c>
      <c r="AF10" s="155" t="s">
        <v>1</v>
      </c>
    </row>
    <row r="11" spans="1:35" ht="12.75" customHeight="1" x14ac:dyDescent="0.25">
      <c r="B11" s="54" t="s">
        <v>24</v>
      </c>
      <c r="E11" s="54" t="s">
        <v>1</v>
      </c>
      <c r="F11" s="73">
        <v>99556.55</v>
      </c>
      <c r="G11" s="84">
        <v>108816.81</v>
      </c>
      <c r="H11" s="129">
        <v>102978.08</v>
      </c>
      <c r="I11" s="130">
        <v>105599.06</v>
      </c>
      <c r="J11" s="184">
        <v>102448.8</v>
      </c>
      <c r="K11" s="215">
        <v>101816.03</v>
      </c>
      <c r="L11" s="196">
        <v>121641.13</v>
      </c>
      <c r="M11" s="248">
        <v>170165.46</v>
      </c>
      <c r="N11" s="234">
        <v>147436.01</v>
      </c>
      <c r="O11" s="312">
        <v>224837.45</v>
      </c>
      <c r="P11" s="154">
        <v>241562.95</v>
      </c>
      <c r="Q11" s="392">
        <v>179687.22</v>
      </c>
      <c r="R11" s="392">
        <v>324000</v>
      </c>
      <c r="S11" s="417">
        <v>16000</v>
      </c>
      <c r="T11" s="417">
        <v>16000</v>
      </c>
      <c r="U11" s="417">
        <v>17000</v>
      </c>
      <c r="V11" s="417">
        <v>17000</v>
      </c>
      <c r="W11" s="417">
        <v>17000</v>
      </c>
      <c r="X11" s="417">
        <v>17000</v>
      </c>
      <c r="Y11" s="417">
        <v>17000</v>
      </c>
      <c r="Z11" s="417">
        <v>17000</v>
      </c>
      <c r="AA11" s="417">
        <v>17000</v>
      </c>
      <c r="AB11" s="417">
        <v>16000</v>
      </c>
      <c r="AC11" s="417">
        <v>16000</v>
      </c>
      <c r="AD11" s="417">
        <v>17000</v>
      </c>
      <c r="AE11" s="365">
        <f>SUM(S11:AD11)</f>
        <v>200000</v>
      </c>
      <c r="AF11" s="155" t="s">
        <v>1</v>
      </c>
      <c r="AH11" s="71" t="s">
        <v>1</v>
      </c>
      <c r="AI11" s="71" t="s">
        <v>1</v>
      </c>
    </row>
    <row r="12" spans="1:35" ht="12.75" customHeight="1" x14ac:dyDescent="0.25">
      <c r="B12" s="54" t="s">
        <v>25</v>
      </c>
      <c r="E12" s="54" t="s">
        <v>1</v>
      </c>
      <c r="F12" s="69">
        <v>54171.51</v>
      </c>
      <c r="G12" s="84">
        <v>29559.17</v>
      </c>
      <c r="H12" s="129">
        <v>26918.94</v>
      </c>
      <c r="I12" s="130">
        <v>41516.879999999997</v>
      </c>
      <c r="J12" s="184">
        <v>10572.44</v>
      </c>
      <c r="K12" s="215">
        <v>24598.639999999999</v>
      </c>
      <c r="L12" s="196">
        <v>25659.11</v>
      </c>
      <c r="M12" s="248">
        <v>11888.3</v>
      </c>
      <c r="N12" s="234">
        <v>30571.22</v>
      </c>
      <c r="O12" s="312">
        <v>19801.189999999999</v>
      </c>
      <c r="P12" s="154">
        <v>31029.09</v>
      </c>
      <c r="Q12" s="392">
        <v>71783.289999999994</v>
      </c>
      <c r="R12" s="392">
        <v>27600</v>
      </c>
      <c r="S12" s="417">
        <v>17000</v>
      </c>
      <c r="T12" s="417">
        <v>17000</v>
      </c>
      <c r="U12" s="417">
        <v>17000</v>
      </c>
      <c r="V12" s="417">
        <v>17000</v>
      </c>
      <c r="W12" s="417">
        <v>17000</v>
      </c>
      <c r="X12" s="417">
        <v>17000</v>
      </c>
      <c r="Y12" s="417">
        <v>17000</v>
      </c>
      <c r="Z12" s="417">
        <v>17000</v>
      </c>
      <c r="AA12" s="417">
        <v>17000</v>
      </c>
      <c r="AB12" s="417">
        <v>17000</v>
      </c>
      <c r="AC12" s="417">
        <v>17000</v>
      </c>
      <c r="AD12" s="417">
        <v>17000</v>
      </c>
      <c r="AE12" s="365">
        <f t="shared" si="0"/>
        <v>204000</v>
      </c>
      <c r="AF12" s="155" t="s">
        <v>1</v>
      </c>
    </row>
    <row r="13" spans="1:35" ht="12.75" customHeight="1" x14ac:dyDescent="0.25">
      <c r="B13" s="54" t="s">
        <v>213</v>
      </c>
      <c r="F13" s="69"/>
      <c r="G13" s="84"/>
      <c r="H13" s="129"/>
      <c r="I13" s="130"/>
      <c r="J13" s="184"/>
      <c r="K13" s="215"/>
      <c r="L13" s="196"/>
      <c r="M13" s="248"/>
      <c r="N13" s="234"/>
      <c r="O13" s="312"/>
      <c r="P13" s="154"/>
      <c r="Q13" s="392"/>
      <c r="R13" s="392"/>
      <c r="S13" s="417">
        <v>10000</v>
      </c>
      <c r="T13" s="417">
        <v>10000</v>
      </c>
      <c r="U13" s="417">
        <v>10000</v>
      </c>
      <c r="V13" s="417">
        <v>10000</v>
      </c>
      <c r="W13" s="417">
        <v>10000</v>
      </c>
      <c r="X13" s="417">
        <v>10000</v>
      </c>
      <c r="Y13" s="417">
        <v>10000</v>
      </c>
      <c r="Z13" s="417">
        <v>10000</v>
      </c>
      <c r="AA13" s="417">
        <v>10000</v>
      </c>
      <c r="AB13" s="417">
        <v>10000</v>
      </c>
      <c r="AC13" s="417">
        <v>10000</v>
      </c>
      <c r="AD13" s="417">
        <v>10000</v>
      </c>
      <c r="AE13" s="365">
        <f>SUM(S13:AD13)</f>
        <v>120000</v>
      </c>
      <c r="AF13" s="155"/>
    </row>
    <row r="14" spans="1:35" ht="12.75" customHeight="1" x14ac:dyDescent="0.25">
      <c r="B14" s="54" t="s">
        <v>27</v>
      </c>
      <c r="E14" s="54" t="s">
        <v>1</v>
      </c>
      <c r="F14" s="69">
        <v>47601.1</v>
      </c>
      <c r="G14" s="84">
        <v>48842.3</v>
      </c>
      <c r="H14" s="129">
        <v>48312</v>
      </c>
      <c r="I14" s="130">
        <v>48149.71</v>
      </c>
      <c r="J14" s="184">
        <v>50728.56</v>
      </c>
      <c r="K14" s="215">
        <v>47868.95</v>
      </c>
      <c r="L14" s="196">
        <v>47264</v>
      </c>
      <c r="M14" s="248">
        <v>57395</v>
      </c>
      <c r="N14" s="234">
        <v>63199.44</v>
      </c>
      <c r="O14" s="312">
        <v>63658</v>
      </c>
      <c r="P14" s="154">
        <v>57650.720000000001</v>
      </c>
      <c r="Q14" s="392">
        <v>65786</v>
      </c>
      <c r="R14" s="392">
        <v>90600</v>
      </c>
      <c r="S14" s="417">
        <v>7200</v>
      </c>
      <c r="T14" s="417">
        <v>7200</v>
      </c>
      <c r="U14" s="417">
        <v>7200</v>
      </c>
      <c r="V14" s="417">
        <v>7200</v>
      </c>
      <c r="W14" s="417">
        <v>7200</v>
      </c>
      <c r="X14" s="417">
        <v>7200</v>
      </c>
      <c r="Y14" s="417">
        <v>7200</v>
      </c>
      <c r="Z14" s="417">
        <v>7200</v>
      </c>
      <c r="AA14" s="417">
        <v>7200</v>
      </c>
      <c r="AB14" s="417">
        <v>7200</v>
      </c>
      <c r="AC14" s="417">
        <v>7200</v>
      </c>
      <c r="AD14" s="417">
        <v>7200</v>
      </c>
      <c r="AE14" s="365">
        <f>SUM(S14:AD14)</f>
        <v>86400</v>
      </c>
      <c r="AF14" s="155" t="s">
        <v>1</v>
      </c>
    </row>
    <row r="15" spans="1:35" ht="12.75" hidden="1" customHeight="1" x14ac:dyDescent="0.25">
      <c r="B15" s="54" t="s">
        <v>28</v>
      </c>
      <c r="F15" s="69"/>
      <c r="G15" s="84"/>
      <c r="H15" s="129"/>
      <c r="I15" s="130">
        <v>1683.34</v>
      </c>
      <c r="J15" s="184"/>
      <c r="K15" s="215"/>
      <c r="L15" s="196"/>
      <c r="M15" s="248"/>
      <c r="N15" s="234"/>
      <c r="O15" s="312" t="s">
        <v>1</v>
      </c>
      <c r="P15" s="154"/>
      <c r="Q15" s="392"/>
      <c r="R15" s="392"/>
      <c r="S15" s="399"/>
      <c r="T15" s="399"/>
      <c r="U15" s="399"/>
      <c r="V15" s="399"/>
      <c r="W15" s="399"/>
      <c r="X15" s="399"/>
      <c r="Y15" s="399"/>
      <c r="Z15" s="399"/>
      <c r="AA15" s="399"/>
      <c r="AB15" s="399"/>
      <c r="AC15" s="399"/>
      <c r="AD15" s="399"/>
      <c r="AE15" s="365">
        <f t="shared" si="0"/>
        <v>0</v>
      </c>
      <c r="AF15" s="68"/>
      <c r="AG15" s="71"/>
    </row>
    <row r="16" spans="1:35" ht="12.75" customHeight="1" x14ac:dyDescent="0.25">
      <c r="B16" s="54" t="s">
        <v>195</v>
      </c>
      <c r="F16" s="69"/>
      <c r="G16" s="84"/>
      <c r="H16" s="129"/>
      <c r="I16" s="130"/>
      <c r="J16" s="184"/>
      <c r="K16" s="215"/>
      <c r="L16" s="196"/>
      <c r="M16" s="248"/>
      <c r="N16" s="234"/>
      <c r="O16" s="312"/>
      <c r="P16" s="154">
        <v>750000</v>
      </c>
      <c r="Q16" s="392" t="s">
        <v>1</v>
      </c>
      <c r="R16" s="392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7"/>
      <c r="AE16" s="365"/>
      <c r="AF16" s="68"/>
      <c r="AG16" s="71"/>
    </row>
    <row r="17" spans="1:38" ht="12.75" customHeight="1" x14ac:dyDescent="0.25">
      <c r="B17" s="54" t="s">
        <v>29</v>
      </c>
      <c r="F17" s="69">
        <v>11045.21</v>
      </c>
      <c r="G17" s="84">
        <v>1314.95</v>
      </c>
      <c r="H17" s="129">
        <v>2445.0100000000002</v>
      </c>
      <c r="I17" s="130">
        <v>-703.86</v>
      </c>
      <c r="J17" s="184">
        <v>1138.5999999999999</v>
      </c>
      <c r="K17" s="215">
        <v>489.82</v>
      </c>
      <c r="L17" s="196">
        <v>467.18</v>
      </c>
      <c r="M17" s="248">
        <v>536.9</v>
      </c>
      <c r="N17" s="234">
        <v>590.79999999999995</v>
      </c>
      <c r="O17" s="312">
        <v>957.97</v>
      </c>
      <c r="P17" s="154">
        <v>765.08</v>
      </c>
      <c r="Q17" s="392">
        <v>695.25</v>
      </c>
      <c r="R17" s="392">
        <v>720</v>
      </c>
      <c r="S17" s="417">
        <v>60</v>
      </c>
      <c r="T17" s="417">
        <v>60</v>
      </c>
      <c r="U17" s="417">
        <v>60</v>
      </c>
      <c r="V17" s="417">
        <v>60</v>
      </c>
      <c r="W17" s="417">
        <v>60</v>
      </c>
      <c r="X17" s="417">
        <v>60</v>
      </c>
      <c r="Y17" s="417">
        <v>60</v>
      </c>
      <c r="Z17" s="417">
        <v>60</v>
      </c>
      <c r="AA17" s="417">
        <v>60</v>
      </c>
      <c r="AB17" s="417">
        <v>60</v>
      </c>
      <c r="AC17" s="417">
        <v>60</v>
      </c>
      <c r="AD17" s="417">
        <v>60</v>
      </c>
      <c r="AE17" s="365">
        <f t="shared" si="0"/>
        <v>720</v>
      </c>
      <c r="AF17" s="68"/>
      <c r="AH17" s="71" t="s">
        <v>1</v>
      </c>
    </row>
    <row r="18" spans="1:38" ht="12.75" customHeight="1" x14ac:dyDescent="0.25">
      <c r="B18" s="54" t="s">
        <v>30</v>
      </c>
      <c r="F18" s="69"/>
      <c r="G18" s="84">
        <v>334.92</v>
      </c>
      <c r="H18" s="129">
        <v>340.14</v>
      </c>
      <c r="I18" s="130">
        <v>2017.5</v>
      </c>
      <c r="J18" s="184">
        <v>1222.22</v>
      </c>
      <c r="K18" s="215">
        <v>2729.24</v>
      </c>
      <c r="L18" s="196">
        <v>335</v>
      </c>
      <c r="M18" s="248" t="s">
        <v>1</v>
      </c>
      <c r="N18" s="234"/>
      <c r="O18" s="312">
        <v>25</v>
      </c>
      <c r="P18" s="154"/>
      <c r="Q18" s="392">
        <v>4500</v>
      </c>
      <c r="R18" s="392" t="s">
        <v>1</v>
      </c>
      <c r="S18" s="417"/>
      <c r="T18" s="417"/>
      <c r="U18" s="417"/>
      <c r="V18" s="133"/>
      <c r="W18" s="133" t="s">
        <v>1</v>
      </c>
      <c r="X18" s="133" t="s">
        <v>1</v>
      </c>
      <c r="Y18" s="418"/>
      <c r="Z18" s="418"/>
      <c r="AA18" s="418"/>
      <c r="AB18" s="418"/>
      <c r="AC18" s="417"/>
      <c r="AD18" s="417"/>
      <c r="AE18" s="365">
        <f t="shared" si="0"/>
        <v>0</v>
      </c>
      <c r="AF18" s="68" t="s">
        <v>1</v>
      </c>
    </row>
    <row r="19" spans="1:38" ht="12.75" customHeight="1" x14ac:dyDescent="0.25">
      <c r="B19" s="54" t="s">
        <v>31</v>
      </c>
      <c r="F19" s="69"/>
      <c r="G19" s="84"/>
      <c r="H19" s="129">
        <v>4277.1099999999997</v>
      </c>
      <c r="I19" s="130">
        <v>6030.25</v>
      </c>
      <c r="J19" s="184">
        <v>7711.19</v>
      </c>
      <c r="K19" s="215">
        <v>7225.42</v>
      </c>
      <c r="L19" s="196">
        <v>2747.63</v>
      </c>
      <c r="M19" s="248">
        <v>904.06</v>
      </c>
      <c r="N19" s="234">
        <v>4562.53</v>
      </c>
      <c r="O19" s="312">
        <v>24435.55</v>
      </c>
      <c r="P19" s="154">
        <v>23202.01</v>
      </c>
      <c r="Q19" s="392">
        <v>15736.58</v>
      </c>
      <c r="R19" s="392">
        <v>21600</v>
      </c>
      <c r="S19" s="417">
        <v>1424</v>
      </c>
      <c r="T19" s="417">
        <v>1416</v>
      </c>
      <c r="U19" s="417">
        <v>1416</v>
      </c>
      <c r="V19" s="417">
        <v>1416</v>
      </c>
      <c r="W19" s="417">
        <v>1416</v>
      </c>
      <c r="X19" s="417">
        <v>1416</v>
      </c>
      <c r="Y19" s="417">
        <v>1416</v>
      </c>
      <c r="Z19" s="417">
        <v>1416</v>
      </c>
      <c r="AA19" s="417">
        <v>1416</v>
      </c>
      <c r="AB19" s="417">
        <v>1416</v>
      </c>
      <c r="AC19" s="417">
        <v>1416</v>
      </c>
      <c r="AD19" s="417">
        <v>1416</v>
      </c>
      <c r="AE19" s="365">
        <f t="shared" si="0"/>
        <v>17000</v>
      </c>
      <c r="AF19" s="68" t="s">
        <v>1</v>
      </c>
    </row>
    <row r="20" spans="1:38" ht="12.75" customHeight="1" x14ac:dyDescent="0.25">
      <c r="B20" s="54" t="s">
        <v>32</v>
      </c>
      <c r="F20" s="69"/>
      <c r="G20" s="84"/>
      <c r="H20" s="129">
        <v>73.569999999999993</v>
      </c>
      <c r="I20" s="130">
        <v>163.43</v>
      </c>
      <c r="J20" s="184">
        <v>901.47</v>
      </c>
      <c r="K20" s="215">
        <v>2443.0100000000002</v>
      </c>
      <c r="L20" s="196">
        <v>1099.3399999999999</v>
      </c>
      <c r="M20" s="248">
        <v>478.36</v>
      </c>
      <c r="N20" s="234">
        <v>395.65</v>
      </c>
      <c r="O20" s="312">
        <v>9322.9500000000007</v>
      </c>
      <c r="P20" s="154">
        <v>10161.25</v>
      </c>
      <c r="Q20" s="392">
        <v>8147.85</v>
      </c>
      <c r="R20" s="392">
        <v>6000</v>
      </c>
      <c r="S20" s="417">
        <v>167</v>
      </c>
      <c r="T20" s="417">
        <v>166</v>
      </c>
      <c r="U20" s="417">
        <v>166</v>
      </c>
      <c r="V20" s="417">
        <v>167</v>
      </c>
      <c r="W20" s="417">
        <v>166</v>
      </c>
      <c r="X20" s="417">
        <v>167</v>
      </c>
      <c r="Y20" s="417">
        <v>167</v>
      </c>
      <c r="Z20" s="417">
        <v>166</v>
      </c>
      <c r="AA20" s="417">
        <v>167</v>
      </c>
      <c r="AB20" s="417">
        <v>167</v>
      </c>
      <c r="AC20" s="417">
        <v>167</v>
      </c>
      <c r="AD20" s="417">
        <v>167</v>
      </c>
      <c r="AE20" s="365">
        <f t="shared" si="0"/>
        <v>2000</v>
      </c>
      <c r="AF20" s="68" t="s">
        <v>1</v>
      </c>
    </row>
    <row r="21" spans="1:38" ht="12.75" customHeight="1" x14ac:dyDescent="0.25">
      <c r="B21" s="54" t="s">
        <v>33</v>
      </c>
      <c r="F21" s="69"/>
      <c r="G21" s="84"/>
      <c r="H21" s="129">
        <v>2575.1999999999998</v>
      </c>
      <c r="I21" s="130">
        <v>9634.25</v>
      </c>
      <c r="J21" s="184">
        <v>180.69</v>
      </c>
      <c r="K21" s="215">
        <v>117.67</v>
      </c>
      <c r="L21" s="196">
        <v>347.16</v>
      </c>
      <c r="M21" s="248">
        <v>-425.31900000000002</v>
      </c>
      <c r="N21" s="234">
        <v>328.64</v>
      </c>
      <c r="O21" s="312">
        <v>960.77</v>
      </c>
      <c r="P21" s="154">
        <v>-55.29</v>
      </c>
      <c r="Q21" s="392">
        <v>-508.98</v>
      </c>
      <c r="R21" s="392">
        <v>1500</v>
      </c>
      <c r="S21" s="417">
        <v>42</v>
      </c>
      <c r="T21" s="417">
        <v>42</v>
      </c>
      <c r="U21" s="417">
        <v>42</v>
      </c>
      <c r="V21" s="417">
        <v>42</v>
      </c>
      <c r="W21" s="417">
        <v>42</v>
      </c>
      <c r="X21" s="417">
        <v>42</v>
      </c>
      <c r="Y21" s="417">
        <v>42</v>
      </c>
      <c r="Z21" s="417">
        <v>42</v>
      </c>
      <c r="AA21" s="417">
        <v>41</v>
      </c>
      <c r="AB21" s="417">
        <v>41</v>
      </c>
      <c r="AC21" s="417">
        <v>41</v>
      </c>
      <c r="AD21" s="417">
        <v>41</v>
      </c>
      <c r="AE21" s="365">
        <f t="shared" si="0"/>
        <v>500</v>
      </c>
      <c r="AF21" s="68" t="s">
        <v>1</v>
      </c>
    </row>
    <row r="22" spans="1:38" ht="12.75" customHeight="1" x14ac:dyDescent="0.25">
      <c r="G22" s="110"/>
      <c r="H22" s="110"/>
      <c r="I22" s="110"/>
      <c r="J22" s="110"/>
      <c r="K22" s="110"/>
      <c r="L22" s="110"/>
      <c r="M22" s="110"/>
      <c r="N22" s="110"/>
      <c r="O22" s="321"/>
      <c r="P22" s="157"/>
      <c r="Q22" s="350"/>
      <c r="R22" s="350"/>
      <c r="S22" s="156"/>
      <c r="T22" s="156"/>
      <c r="U22" s="156"/>
      <c r="V22" s="156"/>
      <c r="W22" s="156"/>
      <c r="X22" s="156"/>
      <c r="Y22" s="156"/>
      <c r="Z22" s="156"/>
      <c r="AA22" s="156"/>
      <c r="AB22" s="156"/>
      <c r="AC22" s="156"/>
      <c r="AD22" s="156"/>
      <c r="AE22" s="157"/>
      <c r="AF22" s="68" t="s">
        <v>1</v>
      </c>
    </row>
    <row r="23" spans="1:38" ht="12.75" customHeight="1" thickBot="1" x14ac:dyDescent="0.3">
      <c r="A23" s="66" t="s">
        <v>34</v>
      </c>
      <c r="F23" s="78">
        <f>SUM(F6:F22)</f>
        <v>375271</v>
      </c>
      <c r="G23" s="79">
        <f t="shared" ref="G23:AD23" si="1">SUM(G6:G21)</f>
        <v>394926.69999999995</v>
      </c>
      <c r="H23" s="80">
        <f t="shared" si="1"/>
        <v>411705.38</v>
      </c>
      <c r="I23" s="81">
        <f t="shared" si="1"/>
        <v>426481.25000000006</v>
      </c>
      <c r="J23" s="185">
        <f t="shared" si="1"/>
        <v>478194.63999999996</v>
      </c>
      <c r="K23" s="216">
        <f t="shared" si="1"/>
        <v>507312.94999999995</v>
      </c>
      <c r="L23" s="197">
        <f t="shared" si="1"/>
        <v>414840.83</v>
      </c>
      <c r="M23" s="249">
        <f t="shared" si="1"/>
        <v>602524.65100000007</v>
      </c>
      <c r="N23" s="236">
        <f t="shared" si="1"/>
        <v>613570.15000000014</v>
      </c>
      <c r="O23" s="312">
        <f t="shared" si="1"/>
        <v>1049272.03</v>
      </c>
      <c r="P23" s="83">
        <f t="shared" si="1"/>
        <v>1588605.97</v>
      </c>
      <c r="Q23" s="393">
        <f t="shared" si="1"/>
        <v>779551.96</v>
      </c>
      <c r="R23" s="393">
        <f t="shared" si="1"/>
        <v>1003110</v>
      </c>
      <c r="S23" s="233">
        <f t="shared" si="1"/>
        <v>99099</v>
      </c>
      <c r="T23" s="233">
        <f t="shared" si="1"/>
        <v>99090</v>
      </c>
      <c r="U23" s="233">
        <f t="shared" si="1"/>
        <v>100090</v>
      </c>
      <c r="V23" s="233">
        <f t="shared" si="1"/>
        <v>100091</v>
      </c>
      <c r="W23" s="233">
        <f t="shared" si="1"/>
        <v>100090</v>
      </c>
      <c r="X23" s="233">
        <f t="shared" si="1"/>
        <v>112297</v>
      </c>
      <c r="Y23" s="233">
        <f t="shared" si="1"/>
        <v>112297</v>
      </c>
      <c r="Z23" s="233">
        <f t="shared" si="1"/>
        <v>112296</v>
      </c>
      <c r="AA23" s="233">
        <f t="shared" si="1"/>
        <v>100090</v>
      </c>
      <c r="AB23" s="233">
        <f t="shared" si="1"/>
        <v>99090</v>
      </c>
      <c r="AC23" s="233">
        <f t="shared" si="1"/>
        <v>99090</v>
      </c>
      <c r="AD23" s="233">
        <f t="shared" si="1"/>
        <v>100090</v>
      </c>
      <c r="AE23" s="366">
        <f>SUM(S23:AD23)</f>
        <v>1233710</v>
      </c>
      <c r="AF23" s="68"/>
    </row>
    <row r="24" spans="1:38" ht="12.75" customHeight="1" thickTop="1" x14ac:dyDescent="0.25">
      <c r="A24" s="66"/>
      <c r="F24" s="259"/>
      <c r="G24" s="260"/>
      <c r="H24" s="261"/>
      <c r="I24" s="262"/>
      <c r="J24" s="263"/>
      <c r="K24" s="264"/>
      <c r="L24" s="99"/>
      <c r="M24" s="99"/>
      <c r="N24" s="99"/>
      <c r="O24" s="321"/>
      <c r="P24" s="96"/>
      <c r="Q24" s="96"/>
      <c r="R24" s="96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96">
        <f>SUM(AE6:AE21)</f>
        <v>1233710</v>
      </c>
      <c r="AF24" s="68"/>
    </row>
    <row r="25" spans="1:38" ht="12.75" customHeight="1" x14ac:dyDescent="0.25">
      <c r="C25" s="179" t="s">
        <v>35</v>
      </c>
      <c r="G25" s="110"/>
      <c r="H25" s="110"/>
      <c r="I25" s="110"/>
      <c r="J25" s="110"/>
      <c r="K25" s="110"/>
      <c r="L25" s="110">
        <f t="shared" ref="L25:AE25" si="2">+L23-L9</f>
        <v>376294.83</v>
      </c>
      <c r="M25" s="110">
        <f t="shared" si="2"/>
        <v>544700.01100000006</v>
      </c>
      <c r="N25" s="110">
        <f t="shared" si="2"/>
        <v>562402.45000000019</v>
      </c>
      <c r="O25" s="110">
        <f t="shared" si="2"/>
        <v>713080.03</v>
      </c>
      <c r="P25" s="231">
        <f t="shared" si="2"/>
        <v>1483545.97</v>
      </c>
      <c r="Q25" s="231">
        <f t="shared" si="2"/>
        <v>695503.96</v>
      </c>
      <c r="R25" s="231">
        <f t="shared" si="2"/>
        <v>845520</v>
      </c>
      <c r="S25" s="158">
        <f t="shared" si="2"/>
        <v>88593</v>
      </c>
      <c r="T25" s="158">
        <f t="shared" si="2"/>
        <v>88584</v>
      </c>
      <c r="U25" s="158">
        <f t="shared" si="2"/>
        <v>89584</v>
      </c>
      <c r="V25" s="158">
        <f t="shared" si="2"/>
        <v>89585</v>
      </c>
      <c r="W25" s="158">
        <f t="shared" si="2"/>
        <v>89584</v>
      </c>
      <c r="X25" s="158">
        <f t="shared" si="2"/>
        <v>91285</v>
      </c>
      <c r="Y25" s="158">
        <f t="shared" si="2"/>
        <v>91285</v>
      </c>
      <c r="Z25" s="158">
        <f t="shared" si="2"/>
        <v>91284</v>
      </c>
      <c r="AA25" s="158">
        <f t="shared" si="2"/>
        <v>89584</v>
      </c>
      <c r="AB25" s="158">
        <f t="shared" si="2"/>
        <v>88584</v>
      </c>
      <c r="AC25" s="158">
        <f t="shared" si="2"/>
        <v>88584</v>
      </c>
      <c r="AD25" s="158">
        <f t="shared" si="2"/>
        <v>89584</v>
      </c>
      <c r="AE25" s="231">
        <f t="shared" si="2"/>
        <v>1076120</v>
      </c>
      <c r="AF25" s="68"/>
    </row>
    <row r="26" spans="1:38" ht="12.75" customHeight="1" x14ac:dyDescent="0.25">
      <c r="C26"/>
      <c r="G26" s="110"/>
      <c r="H26" s="110"/>
      <c r="I26" s="110"/>
      <c r="J26" s="110"/>
      <c r="K26" s="110"/>
      <c r="L26" s="110"/>
      <c r="M26" s="110"/>
      <c r="N26" s="110"/>
      <c r="O26" s="321"/>
      <c r="P26" s="231" t="s">
        <v>1</v>
      </c>
      <c r="Q26" s="231"/>
      <c r="R26" s="231"/>
      <c r="S26" s="158"/>
      <c r="T26" s="158"/>
      <c r="U26" s="158"/>
      <c r="V26" s="158"/>
      <c r="W26" s="158"/>
      <c r="X26" s="158"/>
      <c r="Y26" s="158"/>
      <c r="Z26" s="158"/>
      <c r="AA26" s="158"/>
      <c r="AB26" s="158" t="s">
        <v>1</v>
      </c>
      <c r="AC26" s="158"/>
      <c r="AD26" s="158"/>
      <c r="AE26" s="231" t="s">
        <v>1</v>
      </c>
      <c r="AF26" s="68"/>
    </row>
    <row r="27" spans="1:38" ht="12.75" customHeight="1" x14ac:dyDescent="0.25">
      <c r="A27" s="66" t="s">
        <v>36</v>
      </c>
      <c r="G27" s="110"/>
      <c r="H27" s="110"/>
      <c r="I27" s="110"/>
      <c r="J27" s="110"/>
      <c r="K27" s="110"/>
      <c r="L27" s="110"/>
      <c r="M27" s="110"/>
      <c r="N27" s="110"/>
      <c r="O27" s="321"/>
      <c r="P27" s="230" t="s">
        <v>1</v>
      </c>
      <c r="Q27" s="230"/>
      <c r="R27" s="230"/>
      <c r="S27" s="158"/>
      <c r="T27" s="158"/>
      <c r="U27" s="158"/>
      <c r="V27" s="158"/>
      <c r="W27" s="158"/>
      <c r="X27" s="158"/>
      <c r="Y27" s="158"/>
      <c r="Z27" s="158"/>
      <c r="AA27" s="158"/>
      <c r="AB27" s="158"/>
      <c r="AC27" s="158"/>
      <c r="AD27" s="265" t="s">
        <v>1</v>
      </c>
      <c r="AE27" s="230" t="s">
        <v>1</v>
      </c>
      <c r="AF27" s="68"/>
    </row>
    <row r="28" spans="1:38" ht="12.75" customHeight="1" x14ac:dyDescent="0.25">
      <c r="B28" s="66" t="s">
        <v>37</v>
      </c>
      <c r="G28" s="110"/>
      <c r="H28" s="110"/>
      <c r="I28" s="110"/>
      <c r="J28" s="110"/>
      <c r="K28" s="110"/>
      <c r="L28" s="110"/>
      <c r="M28" s="110"/>
      <c r="N28" s="110"/>
      <c r="O28" s="321"/>
      <c r="P28" s="96"/>
      <c r="Q28" s="96"/>
      <c r="R28" s="96"/>
      <c r="S28" s="158"/>
      <c r="T28" s="158"/>
      <c r="U28" s="158"/>
      <c r="V28" s="158"/>
      <c r="W28" s="158"/>
      <c r="X28" s="158"/>
      <c r="Y28" s="158"/>
      <c r="Z28" s="158"/>
      <c r="AA28" s="158"/>
      <c r="AB28" s="158"/>
      <c r="AC28" s="158"/>
      <c r="AD28" s="158"/>
      <c r="AE28" s="96"/>
      <c r="AF28" s="68"/>
    </row>
    <row r="29" spans="1:38" ht="12.75" customHeight="1" x14ac:dyDescent="0.25">
      <c r="C29" s="54" t="s">
        <v>38</v>
      </c>
      <c r="F29" s="73">
        <v>1915.31</v>
      </c>
      <c r="G29" s="84">
        <v>2020.76</v>
      </c>
      <c r="H29" s="129">
        <v>2080.2199999999998</v>
      </c>
      <c r="I29" s="130">
        <v>1999.21</v>
      </c>
      <c r="J29" s="184">
        <v>2080.4299999999998</v>
      </c>
      <c r="K29" s="215">
        <v>2033.48</v>
      </c>
      <c r="L29" s="196">
        <v>2094.9699999999998</v>
      </c>
      <c r="M29" s="248">
        <v>2283.64</v>
      </c>
      <c r="N29" s="234">
        <v>2186.33</v>
      </c>
      <c r="O29" s="312">
        <v>2292.16</v>
      </c>
      <c r="P29" s="70">
        <v>2466.67</v>
      </c>
      <c r="Q29" s="394">
        <v>1333.33</v>
      </c>
      <c r="R29" s="394">
        <v>2600</v>
      </c>
      <c r="S29" s="31">
        <v>870</v>
      </c>
      <c r="T29" s="31">
        <v>870</v>
      </c>
      <c r="U29" s="31">
        <v>870</v>
      </c>
      <c r="V29" s="31">
        <v>870</v>
      </c>
      <c r="W29" s="31">
        <v>860</v>
      </c>
      <c r="X29" s="31"/>
      <c r="Y29" s="31"/>
      <c r="Z29" s="31"/>
      <c r="AA29" s="31"/>
      <c r="AB29" s="31"/>
      <c r="AC29" s="31"/>
      <c r="AD29" s="31"/>
      <c r="AE29" s="367">
        <f t="shared" ref="AE29:AE59" si="3">SUM(S29:AD29)</f>
        <v>4340</v>
      </c>
      <c r="AF29" s="68" t="s">
        <v>1</v>
      </c>
    </row>
    <row r="30" spans="1:38" ht="12.75" customHeight="1" x14ac:dyDescent="0.25">
      <c r="C30" s="54" t="s">
        <v>39</v>
      </c>
      <c r="F30" s="73"/>
      <c r="G30" s="84">
        <v>18.66</v>
      </c>
      <c r="H30" s="129">
        <v>340.82</v>
      </c>
      <c r="I30" s="130">
        <v>1260.83</v>
      </c>
      <c r="J30" s="184">
        <v>84</v>
      </c>
      <c r="K30" s="215">
        <v>107.33</v>
      </c>
      <c r="L30" s="196">
        <v>112</v>
      </c>
      <c r="M30" s="248">
        <v>119</v>
      </c>
      <c r="N30" s="234">
        <v>280</v>
      </c>
      <c r="O30" s="312">
        <v>126</v>
      </c>
      <c r="P30" s="70">
        <v>77</v>
      </c>
      <c r="Q30" s="394">
        <v>267</v>
      </c>
      <c r="R30" s="394">
        <v>152</v>
      </c>
      <c r="S30" s="31">
        <v>17</v>
      </c>
      <c r="T30" s="31">
        <v>17</v>
      </c>
      <c r="U30" s="31">
        <v>17</v>
      </c>
      <c r="V30" s="31">
        <v>17</v>
      </c>
      <c r="W30" s="31">
        <v>17</v>
      </c>
      <c r="X30" s="31">
        <v>17</v>
      </c>
      <c r="Y30" s="31">
        <v>17</v>
      </c>
      <c r="Z30" s="31">
        <v>17</v>
      </c>
      <c r="AA30" s="31">
        <v>16</v>
      </c>
      <c r="AB30" s="31">
        <v>16</v>
      </c>
      <c r="AC30" s="31">
        <v>16</v>
      </c>
      <c r="AD30" s="31">
        <v>16</v>
      </c>
      <c r="AE30" s="367">
        <f t="shared" si="3"/>
        <v>200</v>
      </c>
      <c r="AF30" s="68"/>
    </row>
    <row r="31" spans="1:38" ht="12.75" customHeight="1" x14ac:dyDescent="0.25">
      <c r="A31" s="54" t="s">
        <v>1</v>
      </c>
      <c r="C31" s="54" t="s">
        <v>40</v>
      </c>
      <c r="F31" s="73">
        <v>2475.83</v>
      </c>
      <c r="G31" s="84">
        <v>2076.44</v>
      </c>
      <c r="H31" s="129">
        <v>2561.79</v>
      </c>
      <c r="I31" s="130">
        <v>1863.08</v>
      </c>
      <c r="J31" s="184">
        <v>1871.81</v>
      </c>
      <c r="K31" s="215">
        <v>3969.54</v>
      </c>
      <c r="L31" s="196">
        <v>2211.13</v>
      </c>
      <c r="M31" s="248">
        <v>1915.1</v>
      </c>
      <c r="N31" s="234">
        <v>1902.54</v>
      </c>
      <c r="O31" s="312">
        <v>2109</v>
      </c>
      <c r="P31" s="70">
        <v>2913.89</v>
      </c>
      <c r="Q31" s="394">
        <v>1238.6600000000001</v>
      </c>
      <c r="R31" s="394">
        <v>1553</v>
      </c>
      <c r="S31" s="31">
        <v>75</v>
      </c>
      <c r="T31" s="31">
        <v>75</v>
      </c>
      <c r="U31" s="31">
        <v>575</v>
      </c>
      <c r="V31" s="31">
        <v>75</v>
      </c>
      <c r="W31" s="31">
        <v>75</v>
      </c>
      <c r="X31" s="31">
        <v>575</v>
      </c>
      <c r="Y31" s="31">
        <v>75</v>
      </c>
      <c r="Z31" s="31">
        <v>75</v>
      </c>
      <c r="AA31" s="31">
        <v>75</v>
      </c>
      <c r="AB31" s="31">
        <v>575</v>
      </c>
      <c r="AC31" s="31">
        <v>75</v>
      </c>
      <c r="AD31" s="31">
        <v>75</v>
      </c>
      <c r="AE31" s="367">
        <f t="shared" si="3"/>
        <v>2400</v>
      </c>
      <c r="AF31" s="68" t="s">
        <v>41</v>
      </c>
      <c r="AL31" t="s">
        <v>206</v>
      </c>
    </row>
    <row r="32" spans="1:38" ht="12.75" customHeight="1" x14ac:dyDescent="0.25">
      <c r="C32" s="54" t="s">
        <v>42</v>
      </c>
      <c r="F32" s="73">
        <v>1566.67</v>
      </c>
      <c r="G32" s="84">
        <v>2300</v>
      </c>
      <c r="H32" s="129">
        <v>2000</v>
      </c>
      <c r="I32" s="130">
        <v>2066.66</v>
      </c>
      <c r="J32" s="184">
        <v>4516.6899999999996</v>
      </c>
      <c r="K32" s="215">
        <v>4866.66</v>
      </c>
      <c r="L32" s="196">
        <v>5266.69</v>
      </c>
      <c r="M32" s="248">
        <v>5533.37</v>
      </c>
      <c r="N32" s="234">
        <v>6933.35</v>
      </c>
      <c r="O32" s="312">
        <v>6933</v>
      </c>
      <c r="P32" s="70">
        <v>8533.36</v>
      </c>
      <c r="Q32" s="394">
        <v>5668.77</v>
      </c>
      <c r="R32" s="394">
        <v>6250</v>
      </c>
      <c r="S32" s="31"/>
      <c r="T32" s="31"/>
      <c r="U32" s="31">
        <v>1834</v>
      </c>
      <c r="V32" s="31"/>
      <c r="W32" s="31"/>
      <c r="X32" s="31">
        <v>1833</v>
      </c>
      <c r="Y32" s="31"/>
      <c r="Z32" s="31"/>
      <c r="AA32" s="31">
        <v>1833</v>
      </c>
      <c r="AB32" s="31"/>
      <c r="AC32" s="31"/>
      <c r="AD32" s="31">
        <v>1833</v>
      </c>
      <c r="AE32" s="367">
        <f t="shared" si="3"/>
        <v>7333</v>
      </c>
      <c r="AF32" s="68"/>
      <c r="AG32" s="54" t="s">
        <v>1</v>
      </c>
    </row>
    <row r="33" spans="1:32" ht="12.75" customHeight="1" x14ac:dyDescent="0.25">
      <c r="C33" s="54" t="s">
        <v>43</v>
      </c>
      <c r="F33" s="73">
        <v>515.12</v>
      </c>
      <c r="G33" s="84">
        <v>419.19</v>
      </c>
      <c r="H33" s="129">
        <v>370.12</v>
      </c>
      <c r="I33" s="130">
        <v>478.4</v>
      </c>
      <c r="J33" s="184">
        <v>627.09</v>
      </c>
      <c r="K33" s="215">
        <v>643.67999999999995</v>
      </c>
      <c r="L33" s="196">
        <v>511.62</v>
      </c>
      <c r="M33" s="248">
        <v>685.13</v>
      </c>
      <c r="N33" s="234">
        <v>1050.46</v>
      </c>
      <c r="O33" s="312">
        <v>661.45</v>
      </c>
      <c r="P33" s="70">
        <v>869.17</v>
      </c>
      <c r="Q33" s="394">
        <v>542.5</v>
      </c>
      <c r="R33" s="394">
        <v>675</v>
      </c>
      <c r="S33" s="31">
        <v>75</v>
      </c>
      <c r="T33" s="31">
        <v>75</v>
      </c>
      <c r="U33" s="31">
        <v>75</v>
      </c>
      <c r="V33" s="31">
        <v>75</v>
      </c>
      <c r="W33" s="31">
        <v>75</v>
      </c>
      <c r="X33" s="31">
        <v>75</v>
      </c>
      <c r="Y33" s="31">
        <v>75</v>
      </c>
      <c r="Z33" s="31">
        <v>75</v>
      </c>
      <c r="AA33" s="31">
        <v>75</v>
      </c>
      <c r="AB33" s="31">
        <v>75</v>
      </c>
      <c r="AC33" s="31">
        <v>75</v>
      </c>
      <c r="AD33" s="31">
        <v>75</v>
      </c>
      <c r="AE33" s="367">
        <f t="shared" si="3"/>
        <v>900</v>
      </c>
      <c r="AF33" s="68"/>
    </row>
    <row r="34" spans="1:32" ht="12.75" customHeight="1" x14ac:dyDescent="0.25">
      <c r="C34" s="54" t="s">
        <v>44</v>
      </c>
      <c r="F34" s="73">
        <v>87420.93</v>
      </c>
      <c r="G34" s="84">
        <v>94577.31</v>
      </c>
      <c r="H34" s="129">
        <v>56167.74</v>
      </c>
      <c r="I34" s="130">
        <v>64247.86</v>
      </c>
      <c r="J34" s="184">
        <v>81217.13</v>
      </c>
      <c r="K34" s="215">
        <v>80230.27</v>
      </c>
      <c r="L34" s="196">
        <v>75016</v>
      </c>
      <c r="M34" s="248">
        <v>65591.44</v>
      </c>
      <c r="N34" s="234">
        <v>64325.54</v>
      </c>
      <c r="O34" s="312">
        <v>256871.51</v>
      </c>
      <c r="P34" s="70">
        <v>59980.73</v>
      </c>
      <c r="Q34" s="394">
        <v>51990.5</v>
      </c>
      <c r="R34" s="394">
        <v>67500</v>
      </c>
      <c r="S34" s="31"/>
      <c r="T34" s="31"/>
      <c r="U34" s="31">
        <v>20500</v>
      </c>
      <c r="V34" s="31"/>
      <c r="W34" s="31"/>
      <c r="X34" s="31">
        <v>20500</v>
      </c>
      <c r="Y34" s="31"/>
      <c r="Z34" s="31"/>
      <c r="AA34" s="31">
        <v>20500</v>
      </c>
      <c r="AB34" s="31"/>
      <c r="AC34" s="31"/>
      <c r="AD34" s="31">
        <v>20500</v>
      </c>
      <c r="AE34" s="367">
        <f t="shared" si="3"/>
        <v>82000</v>
      </c>
      <c r="AF34" s="68" t="s">
        <v>1</v>
      </c>
    </row>
    <row r="35" spans="1:32" ht="12.75" customHeight="1" x14ac:dyDescent="0.25">
      <c r="C35" s="54" t="s">
        <v>45</v>
      </c>
      <c r="F35" s="73">
        <v>660.16</v>
      </c>
      <c r="G35" s="84">
        <v>415</v>
      </c>
      <c r="H35" s="129">
        <v>592.66</v>
      </c>
      <c r="I35" s="130">
        <v>520.34</v>
      </c>
      <c r="J35" s="184">
        <v>131.33000000000001</v>
      </c>
      <c r="K35" s="215">
        <v>1527.5</v>
      </c>
      <c r="L35" s="196">
        <v>833.33</v>
      </c>
      <c r="M35" s="248">
        <v>1171.5</v>
      </c>
      <c r="N35" s="234">
        <v>1636</v>
      </c>
      <c r="O35" s="312">
        <v>544.66999999999996</v>
      </c>
      <c r="P35" s="70">
        <v>1086.33</v>
      </c>
      <c r="Q35" s="394">
        <v>1976.57</v>
      </c>
      <c r="R35" s="394">
        <v>560</v>
      </c>
      <c r="S35" s="31"/>
      <c r="T35" s="31"/>
      <c r="U35" s="31"/>
      <c r="V35" s="31">
        <v>10</v>
      </c>
      <c r="W35" s="31"/>
      <c r="X35" s="31">
        <v>0</v>
      </c>
      <c r="Y35" s="31"/>
      <c r="Z35" s="31">
        <v>600</v>
      </c>
      <c r="AA35" s="31">
        <v>1400</v>
      </c>
      <c r="AB35" s="31">
        <v>600</v>
      </c>
      <c r="AC35" s="31">
        <v>525</v>
      </c>
      <c r="AD35" s="31"/>
      <c r="AE35" s="367">
        <f t="shared" si="3"/>
        <v>3135</v>
      </c>
      <c r="AF35" s="68" t="s">
        <v>170</v>
      </c>
    </row>
    <row r="36" spans="1:32" ht="12.75" customHeight="1" x14ac:dyDescent="0.25">
      <c r="C36" s="54" t="s">
        <v>47</v>
      </c>
      <c r="F36" s="73">
        <v>244.3</v>
      </c>
      <c r="G36" s="84">
        <v>309.83999999999997</v>
      </c>
      <c r="H36" s="129">
        <v>472.78</v>
      </c>
      <c r="I36" s="130">
        <v>561.66</v>
      </c>
      <c r="J36" s="184">
        <v>86.67</v>
      </c>
      <c r="K36" s="215">
        <v>1883.84</v>
      </c>
      <c r="L36" s="196">
        <v>492.5</v>
      </c>
      <c r="M36" s="248">
        <v>300</v>
      </c>
      <c r="N36" s="234">
        <v>950</v>
      </c>
      <c r="O36" s="312">
        <v>976.67</v>
      </c>
      <c r="P36" s="70">
        <v>565</v>
      </c>
      <c r="Q36" s="394">
        <v>580</v>
      </c>
      <c r="R36" s="394">
        <v>700</v>
      </c>
      <c r="S36" s="31"/>
      <c r="T36" s="31">
        <v>900</v>
      </c>
      <c r="U36" s="31"/>
      <c r="V36" s="31" t="s">
        <v>1</v>
      </c>
      <c r="W36" s="31" t="s">
        <v>1</v>
      </c>
      <c r="X36" s="31" t="s">
        <v>1</v>
      </c>
      <c r="Y36" s="31"/>
      <c r="Z36" s="31">
        <v>600</v>
      </c>
      <c r="AA36" s="31"/>
      <c r="AB36" s="31">
        <v>1000</v>
      </c>
      <c r="AC36" s="31"/>
      <c r="AD36" s="31"/>
      <c r="AE36" s="367">
        <f t="shared" si="3"/>
        <v>2500</v>
      </c>
      <c r="AF36" s="68" t="s">
        <v>1</v>
      </c>
    </row>
    <row r="37" spans="1:32" ht="12.75" customHeight="1" x14ac:dyDescent="0.25">
      <c r="C37" s="54" t="s">
        <v>48</v>
      </c>
      <c r="F37" s="73"/>
      <c r="G37" s="84"/>
      <c r="H37" s="129" t="s">
        <v>1</v>
      </c>
      <c r="I37" s="130">
        <v>35</v>
      </c>
      <c r="J37" s="184"/>
      <c r="K37" s="215">
        <v>147.33000000000001</v>
      </c>
      <c r="L37" s="196"/>
      <c r="M37" s="248" t="s">
        <v>1</v>
      </c>
      <c r="N37" s="234"/>
      <c r="O37" s="312" t="s">
        <v>1</v>
      </c>
      <c r="P37" s="70"/>
      <c r="Q37" s="394">
        <v>59.5</v>
      </c>
      <c r="R37" s="394"/>
      <c r="S37" s="31"/>
      <c r="T37" s="31"/>
      <c r="U37" s="31"/>
      <c r="V37" s="31"/>
      <c r="W37" s="31" t="s">
        <v>1</v>
      </c>
      <c r="X37" s="31"/>
      <c r="Y37" s="31"/>
      <c r="Z37" s="31"/>
      <c r="AA37" s="31"/>
      <c r="AB37" s="31" t="s">
        <v>1</v>
      </c>
      <c r="AC37" s="31">
        <v>0</v>
      </c>
      <c r="AD37" s="31"/>
      <c r="AE37" s="367">
        <f t="shared" si="3"/>
        <v>0</v>
      </c>
      <c r="AF37" s="54" t="s">
        <v>207</v>
      </c>
    </row>
    <row r="38" spans="1:32" ht="12.75" customHeight="1" x14ac:dyDescent="0.25">
      <c r="C38" s="54" t="s">
        <v>49</v>
      </c>
      <c r="F38" s="73"/>
      <c r="G38" s="84"/>
      <c r="H38" s="129"/>
      <c r="I38" s="130">
        <v>280.01</v>
      </c>
      <c r="J38" s="184">
        <v>560.04</v>
      </c>
      <c r="K38" s="215">
        <v>513.37</v>
      </c>
      <c r="L38" s="196">
        <v>606.70000000000005</v>
      </c>
      <c r="M38" s="248">
        <v>560.03</v>
      </c>
      <c r="N38" s="234">
        <v>2340</v>
      </c>
      <c r="O38" s="312">
        <v>879.96</v>
      </c>
      <c r="P38" s="70">
        <v>659.97</v>
      </c>
      <c r="Q38" s="394">
        <v>659.97</v>
      </c>
      <c r="R38" s="394">
        <v>661</v>
      </c>
      <c r="S38" s="31">
        <v>74</v>
      </c>
      <c r="T38" s="31">
        <v>74</v>
      </c>
      <c r="U38" s="31">
        <v>74</v>
      </c>
      <c r="V38" s="31">
        <v>74</v>
      </c>
      <c r="W38" s="31">
        <v>73</v>
      </c>
      <c r="X38" s="31">
        <v>73</v>
      </c>
      <c r="Y38" s="31">
        <v>73</v>
      </c>
      <c r="Z38" s="31">
        <v>73</v>
      </c>
      <c r="AA38" s="31">
        <v>73</v>
      </c>
      <c r="AB38" s="31">
        <v>73</v>
      </c>
      <c r="AC38" s="31">
        <v>73</v>
      </c>
      <c r="AD38" s="31">
        <v>73</v>
      </c>
      <c r="AE38" s="367">
        <f t="shared" si="3"/>
        <v>880</v>
      </c>
      <c r="AF38" s="54" t="s">
        <v>50</v>
      </c>
    </row>
    <row r="39" spans="1:32" ht="12.75" customHeight="1" x14ac:dyDescent="0.25">
      <c r="C39" s="54" t="s">
        <v>51</v>
      </c>
      <c r="F39" s="73">
        <v>2749.93</v>
      </c>
      <c r="G39" s="84">
        <v>1680.96</v>
      </c>
      <c r="H39" s="129">
        <v>2618.73</v>
      </c>
      <c r="I39" s="130">
        <v>3067.62</v>
      </c>
      <c r="J39" s="184">
        <v>2972.19</v>
      </c>
      <c r="K39" s="215">
        <v>2047.28</v>
      </c>
      <c r="L39" s="196">
        <v>2275.73</v>
      </c>
      <c r="M39" s="248">
        <v>2297.52</v>
      </c>
      <c r="N39" s="234">
        <v>4621.43</v>
      </c>
      <c r="O39" s="312">
        <v>3853.4</v>
      </c>
      <c r="P39" s="70">
        <v>4816.38</v>
      </c>
      <c r="Q39" s="394">
        <v>4554.6499999999996</v>
      </c>
      <c r="R39" s="394">
        <v>3780</v>
      </c>
      <c r="S39" s="31">
        <v>500</v>
      </c>
      <c r="T39" s="31">
        <v>500</v>
      </c>
      <c r="U39" s="31">
        <v>500</v>
      </c>
      <c r="V39" s="31">
        <v>500</v>
      </c>
      <c r="W39" s="31">
        <v>500</v>
      </c>
      <c r="X39" s="31">
        <v>500</v>
      </c>
      <c r="Y39" s="31">
        <v>500</v>
      </c>
      <c r="Z39" s="31">
        <v>500</v>
      </c>
      <c r="AA39" s="31">
        <v>500</v>
      </c>
      <c r="AB39" s="31">
        <v>500</v>
      </c>
      <c r="AC39" s="31">
        <v>500</v>
      </c>
      <c r="AD39" s="31">
        <v>500</v>
      </c>
      <c r="AE39" s="367">
        <f t="shared" si="3"/>
        <v>6000</v>
      </c>
      <c r="AF39" s="54" t="s">
        <v>1</v>
      </c>
    </row>
    <row r="40" spans="1:32" ht="12.75" customHeight="1" x14ac:dyDescent="0.25">
      <c r="C40" s="54" t="s">
        <v>52</v>
      </c>
      <c r="F40" s="73">
        <v>875</v>
      </c>
      <c r="G40" s="84">
        <v>750</v>
      </c>
      <c r="H40" s="129">
        <v>1375</v>
      </c>
      <c r="I40" s="130">
        <v>625</v>
      </c>
      <c r="J40" s="184">
        <v>625</v>
      </c>
      <c r="K40" s="215">
        <v>625</v>
      </c>
      <c r="L40" s="196">
        <v>666.67</v>
      </c>
      <c r="M40" s="248">
        <v>750</v>
      </c>
      <c r="N40" s="234">
        <v>833.33</v>
      </c>
      <c r="O40" s="312">
        <v>866.67</v>
      </c>
      <c r="P40" s="70">
        <v>953.33</v>
      </c>
      <c r="Q40" s="394" t="s">
        <v>1</v>
      </c>
      <c r="R40" s="394"/>
      <c r="S40" s="31" t="s">
        <v>1</v>
      </c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>
        <v>1100</v>
      </c>
      <c r="AE40" s="367">
        <f t="shared" si="3"/>
        <v>1100</v>
      </c>
      <c r="AF40" s="68" t="s">
        <v>53</v>
      </c>
    </row>
    <row r="41" spans="1:32" ht="12.75" customHeight="1" x14ac:dyDescent="0.25">
      <c r="C41" s="54" t="s">
        <v>54</v>
      </c>
      <c r="F41" s="73"/>
      <c r="G41" s="84"/>
      <c r="H41" s="129">
        <v>65.44</v>
      </c>
      <c r="I41" s="130">
        <v>98.16</v>
      </c>
      <c r="J41" s="184">
        <v>100.04</v>
      </c>
      <c r="K41" s="215">
        <v>-441.87</v>
      </c>
      <c r="L41" s="196">
        <v>112.45</v>
      </c>
      <c r="M41" s="248">
        <v>103.8</v>
      </c>
      <c r="N41" s="234">
        <v>103.8</v>
      </c>
      <c r="O41" s="312">
        <v>120.07</v>
      </c>
      <c r="P41" s="70">
        <v>177.83</v>
      </c>
      <c r="Q41" s="394">
        <v>126.18</v>
      </c>
      <c r="R41" s="394">
        <v>135</v>
      </c>
      <c r="S41" s="31">
        <v>15</v>
      </c>
      <c r="T41" s="31">
        <v>15</v>
      </c>
      <c r="U41" s="31">
        <v>15</v>
      </c>
      <c r="V41" s="31">
        <v>15</v>
      </c>
      <c r="W41" s="31">
        <v>15</v>
      </c>
      <c r="X41" s="31">
        <v>15</v>
      </c>
      <c r="Y41" s="31">
        <v>15</v>
      </c>
      <c r="Z41" s="31">
        <v>15</v>
      </c>
      <c r="AA41" s="31">
        <v>15</v>
      </c>
      <c r="AB41" s="31">
        <v>15</v>
      </c>
      <c r="AC41" s="31">
        <v>15</v>
      </c>
      <c r="AD41" s="31">
        <v>15</v>
      </c>
      <c r="AE41" s="367">
        <f t="shared" si="3"/>
        <v>180</v>
      </c>
      <c r="AF41" s="68"/>
    </row>
    <row r="42" spans="1:32" ht="12.75" customHeight="1" x14ac:dyDescent="0.25">
      <c r="A42" s="54" t="s">
        <v>1</v>
      </c>
      <c r="C42" s="54" t="s">
        <v>55</v>
      </c>
      <c r="F42" s="73">
        <v>5240.22</v>
      </c>
      <c r="G42" s="84">
        <v>5368.18</v>
      </c>
      <c r="H42" s="129">
        <v>6389.97</v>
      </c>
      <c r="I42" s="130">
        <v>6874.89</v>
      </c>
      <c r="J42" s="184">
        <v>6739.1</v>
      </c>
      <c r="K42" s="215">
        <v>6583.83</v>
      </c>
      <c r="L42" s="196">
        <v>6913.19</v>
      </c>
      <c r="M42" s="248">
        <v>3835.34</v>
      </c>
      <c r="N42" s="234">
        <v>7899.2</v>
      </c>
      <c r="O42" s="312">
        <v>8093.34</v>
      </c>
      <c r="P42" s="70">
        <v>10386.24</v>
      </c>
      <c r="Q42" s="394">
        <v>4497.8900000000003</v>
      </c>
      <c r="R42" s="394">
        <v>12000</v>
      </c>
      <c r="S42" s="31"/>
      <c r="T42" s="31"/>
      <c r="U42" s="31"/>
      <c r="V42" s="31"/>
      <c r="W42" s="31"/>
      <c r="X42" s="31"/>
      <c r="Y42" s="31">
        <v>14000</v>
      </c>
      <c r="Z42" s="31"/>
      <c r="AA42" s="31"/>
      <c r="AB42" s="31"/>
      <c r="AC42" s="31" t="s">
        <v>1</v>
      </c>
      <c r="AD42" s="31"/>
      <c r="AE42" s="367">
        <f t="shared" si="3"/>
        <v>14000</v>
      </c>
      <c r="AF42" s="68" t="s">
        <v>1</v>
      </c>
    </row>
    <row r="43" spans="1:32" ht="12.75" customHeight="1" x14ac:dyDescent="0.25">
      <c r="C43" s="54" t="s">
        <v>56</v>
      </c>
      <c r="F43" s="73">
        <v>715.26</v>
      </c>
      <c r="G43" s="84">
        <v>418.97</v>
      </c>
      <c r="H43" s="129">
        <v>1139.58</v>
      </c>
      <c r="I43" s="130">
        <v>1051.49</v>
      </c>
      <c r="J43" s="184">
        <v>1009.12</v>
      </c>
      <c r="K43" s="215">
        <v>868.14</v>
      </c>
      <c r="L43" s="196">
        <v>1008.13</v>
      </c>
      <c r="M43" s="248">
        <v>641.87</v>
      </c>
      <c r="N43" s="234">
        <v>1071.9000000000001</v>
      </c>
      <c r="O43" s="312">
        <v>877.37</v>
      </c>
      <c r="P43" s="70">
        <v>363.42</v>
      </c>
      <c r="Q43" s="394">
        <v>292.33999999999997</v>
      </c>
      <c r="R43" s="394">
        <v>1075</v>
      </c>
      <c r="S43" s="31">
        <v>88</v>
      </c>
      <c r="T43" s="31">
        <v>88</v>
      </c>
      <c r="U43" s="31">
        <v>88</v>
      </c>
      <c r="V43" s="31">
        <v>88</v>
      </c>
      <c r="W43" s="31">
        <v>88</v>
      </c>
      <c r="X43" s="31">
        <v>88</v>
      </c>
      <c r="Y43" s="31">
        <v>88</v>
      </c>
      <c r="Z43" s="31">
        <v>88</v>
      </c>
      <c r="AA43" s="31">
        <v>89</v>
      </c>
      <c r="AB43" s="31">
        <v>89</v>
      </c>
      <c r="AC43" s="31">
        <v>89</v>
      </c>
      <c r="AD43" s="31">
        <v>89</v>
      </c>
      <c r="AE43" s="367">
        <f t="shared" si="3"/>
        <v>1060</v>
      </c>
      <c r="AF43" s="68"/>
    </row>
    <row r="44" spans="1:32" s="71" customFormat="1" ht="12.75" customHeight="1" x14ac:dyDescent="0.25">
      <c r="B44" s="54"/>
      <c r="C44" s="54" t="s">
        <v>57</v>
      </c>
      <c r="D44" s="54"/>
      <c r="E44" s="54"/>
      <c r="F44" s="69"/>
      <c r="G44" s="84"/>
      <c r="H44" s="129">
        <v>21943.200000000001</v>
      </c>
      <c r="I44" s="130">
        <v>54287.02</v>
      </c>
      <c r="J44" s="184">
        <v>50746.05</v>
      </c>
      <c r="K44" s="215">
        <v>47188.47</v>
      </c>
      <c r="L44" s="196">
        <v>43656.59</v>
      </c>
      <c r="M44" s="248">
        <v>40141.5</v>
      </c>
      <c r="N44" s="234">
        <v>36410.21</v>
      </c>
      <c r="O44" s="312">
        <v>32268.9</v>
      </c>
      <c r="P44" s="70">
        <v>28237.02</v>
      </c>
      <c r="Q44" s="394">
        <v>24364.48</v>
      </c>
      <c r="R44" s="394">
        <v>24754</v>
      </c>
      <c r="S44" s="31">
        <v>11400</v>
      </c>
      <c r="T44" s="31"/>
      <c r="U44" s="31"/>
      <c r="V44" s="31"/>
      <c r="W44" s="31"/>
      <c r="X44" s="31"/>
      <c r="Y44" s="31">
        <v>9333</v>
      </c>
      <c r="Z44" s="31"/>
      <c r="AA44" s="31"/>
      <c r="AB44" s="31"/>
      <c r="AC44" s="31"/>
      <c r="AD44" s="31"/>
      <c r="AE44" s="367">
        <f t="shared" si="3"/>
        <v>20733</v>
      </c>
      <c r="AF44" s="159"/>
    </row>
    <row r="45" spans="1:32" s="71" customFormat="1" ht="12.75" customHeight="1" x14ac:dyDescent="0.25">
      <c r="B45" s="54"/>
      <c r="C45" s="54" t="s">
        <v>58</v>
      </c>
      <c r="D45" s="54"/>
      <c r="E45" s="54"/>
      <c r="F45" s="69"/>
      <c r="G45" s="84"/>
      <c r="H45" s="129"/>
      <c r="I45" s="130"/>
      <c r="J45" s="184"/>
      <c r="K45" s="215"/>
      <c r="L45" s="196">
        <v>7007</v>
      </c>
      <c r="M45" s="248">
        <v>6544.81</v>
      </c>
      <c r="N45" s="234">
        <v>8150</v>
      </c>
      <c r="O45" s="312">
        <v>6982.83</v>
      </c>
      <c r="P45" s="70">
        <v>5305.22</v>
      </c>
      <c r="Q45" s="394">
        <v>7419.67</v>
      </c>
      <c r="R45" s="394">
        <v>8560</v>
      </c>
      <c r="S45" s="31">
        <v>5667</v>
      </c>
      <c r="T45" s="31"/>
      <c r="U45" s="31"/>
      <c r="V45" s="31"/>
      <c r="W45" s="31"/>
      <c r="X45" s="31"/>
      <c r="Y45" s="31">
        <v>5167</v>
      </c>
      <c r="Z45" s="31"/>
      <c r="AA45" s="31"/>
      <c r="AB45" s="31"/>
      <c r="AC45" s="31"/>
      <c r="AD45" s="31"/>
      <c r="AE45" s="367">
        <f t="shared" si="3"/>
        <v>10834</v>
      </c>
      <c r="AF45" s="68" t="s">
        <v>1</v>
      </c>
    </row>
    <row r="46" spans="1:32" s="71" customFormat="1" ht="12.75" customHeight="1" x14ac:dyDescent="0.25">
      <c r="B46" s="54"/>
      <c r="C46" s="54" t="s">
        <v>59</v>
      </c>
      <c r="D46" s="54"/>
      <c r="E46" s="54"/>
      <c r="F46" s="69"/>
      <c r="G46" s="84"/>
      <c r="H46" s="129"/>
      <c r="I46" s="130"/>
      <c r="J46" s="184">
        <v>9116.1</v>
      </c>
      <c r="K46" s="215">
        <v>8643.64</v>
      </c>
      <c r="L46" s="196">
        <v>8154.62</v>
      </c>
      <c r="M46" s="248">
        <v>7949</v>
      </c>
      <c r="N46" s="234">
        <v>7124.69</v>
      </c>
      <c r="O46" s="312" t="s">
        <v>1</v>
      </c>
      <c r="P46" s="70">
        <v>12042.85</v>
      </c>
      <c r="Q46" s="394" t="s">
        <v>1</v>
      </c>
      <c r="R46" s="394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>
        <v>4850</v>
      </c>
      <c r="AD46" s="31"/>
      <c r="AE46" s="367">
        <f t="shared" si="3"/>
        <v>4850</v>
      </c>
      <c r="AF46" s="159"/>
    </row>
    <row r="47" spans="1:32" ht="12.75" customHeight="1" x14ac:dyDescent="0.25">
      <c r="C47" s="54" t="s">
        <v>60</v>
      </c>
      <c r="F47" s="73">
        <v>1019.03</v>
      </c>
      <c r="G47" s="84">
        <v>847.32</v>
      </c>
      <c r="H47" s="129">
        <v>873.65</v>
      </c>
      <c r="I47" s="130">
        <v>76</v>
      </c>
      <c r="J47" s="184">
        <v>22.68</v>
      </c>
      <c r="K47" s="215">
        <v>60.33</v>
      </c>
      <c r="L47" s="196"/>
      <c r="M47" s="248" t="s">
        <v>1</v>
      </c>
      <c r="N47" s="234"/>
      <c r="O47" s="312" t="s">
        <v>1</v>
      </c>
      <c r="P47" s="70"/>
      <c r="Q47" s="394" t="s">
        <v>1</v>
      </c>
      <c r="R47" s="394"/>
      <c r="S47" s="31" t="s">
        <v>1</v>
      </c>
      <c r="T47" s="31">
        <v>5</v>
      </c>
      <c r="U47" s="31" t="s">
        <v>46</v>
      </c>
      <c r="V47" s="31" t="s">
        <v>1</v>
      </c>
      <c r="W47" s="31" t="s">
        <v>1</v>
      </c>
      <c r="X47" s="31">
        <v>5</v>
      </c>
      <c r="Y47" s="31" t="s">
        <v>1</v>
      </c>
      <c r="Z47" s="31" t="s">
        <v>1</v>
      </c>
      <c r="AA47" s="31" t="s">
        <v>1</v>
      </c>
      <c r="AB47" s="31">
        <v>5</v>
      </c>
      <c r="AC47" s="31" t="s">
        <v>1</v>
      </c>
      <c r="AD47" s="31">
        <v>5</v>
      </c>
      <c r="AE47" s="367">
        <f t="shared" si="3"/>
        <v>20</v>
      </c>
      <c r="AF47" s="68"/>
    </row>
    <row r="48" spans="1:32" ht="12.75" customHeight="1" x14ac:dyDescent="0.25">
      <c r="C48" s="54" t="s">
        <v>61</v>
      </c>
      <c r="F48" s="73">
        <v>20107.82</v>
      </c>
      <c r="G48" s="84">
        <v>20176.03</v>
      </c>
      <c r="H48" s="129">
        <v>27581.17</v>
      </c>
      <c r="I48" s="130">
        <v>2035.67</v>
      </c>
      <c r="J48" s="184">
        <v>193.5</v>
      </c>
      <c r="K48" s="215">
        <v>17190.45</v>
      </c>
      <c r="L48" s="196">
        <v>22811.22</v>
      </c>
      <c r="M48" s="248">
        <v>4719.34</v>
      </c>
      <c r="N48" s="234">
        <v>10860.83</v>
      </c>
      <c r="O48" s="312">
        <v>1890.92</v>
      </c>
      <c r="P48" s="70">
        <v>61063.75</v>
      </c>
      <c r="Q48" s="394">
        <v>31855</v>
      </c>
      <c r="R48" s="394">
        <v>23508</v>
      </c>
      <c r="S48" s="31">
        <v>10000</v>
      </c>
      <c r="T48" s="31">
        <v>10000</v>
      </c>
      <c r="U48" s="31">
        <v>10000</v>
      </c>
      <c r="V48" s="31">
        <v>10000</v>
      </c>
      <c r="W48" s="31">
        <v>10000</v>
      </c>
      <c r="X48" s="31">
        <v>10000</v>
      </c>
      <c r="Y48" s="31">
        <v>10000</v>
      </c>
      <c r="Z48" s="31">
        <v>10000</v>
      </c>
      <c r="AA48" s="31">
        <v>10000</v>
      </c>
      <c r="AB48" s="31">
        <v>10000</v>
      </c>
      <c r="AC48" s="31">
        <v>10000</v>
      </c>
      <c r="AD48" s="31">
        <v>10000</v>
      </c>
      <c r="AE48" s="367">
        <f t="shared" si="3"/>
        <v>120000</v>
      </c>
      <c r="AF48" s="68" t="s">
        <v>209</v>
      </c>
    </row>
    <row r="49" spans="2:32" ht="12.75" customHeight="1" x14ac:dyDescent="0.25">
      <c r="C49" s="54" t="s">
        <v>62</v>
      </c>
      <c r="F49" s="73">
        <v>43.78</v>
      </c>
      <c r="G49" s="84">
        <v>1228.93</v>
      </c>
      <c r="H49" s="129">
        <v>1301.49</v>
      </c>
      <c r="I49" s="130">
        <v>1329.58</v>
      </c>
      <c r="J49" s="184">
        <v>1331.76</v>
      </c>
      <c r="K49" s="215">
        <v>1337.84</v>
      </c>
      <c r="L49" s="196">
        <v>1420.44</v>
      </c>
      <c r="M49" s="248">
        <v>1900.7</v>
      </c>
      <c r="N49" s="234">
        <v>2531.7800000000002</v>
      </c>
      <c r="O49" s="312">
        <v>2084.91</v>
      </c>
      <c r="P49" s="70">
        <v>2097.63</v>
      </c>
      <c r="Q49" s="394">
        <v>2072.4499999999998</v>
      </c>
      <c r="R49" s="394">
        <v>2225</v>
      </c>
      <c r="S49" s="31">
        <v>2000</v>
      </c>
      <c r="T49" s="31">
        <v>50</v>
      </c>
      <c r="U49" s="31" t="s">
        <v>1</v>
      </c>
      <c r="V49" s="31">
        <v>70</v>
      </c>
      <c r="W49" s="31">
        <v>0</v>
      </c>
      <c r="X49" s="31">
        <v>30</v>
      </c>
      <c r="Y49" s="31"/>
      <c r="Z49" s="31"/>
      <c r="AA49" s="31">
        <v>80</v>
      </c>
      <c r="AB49" s="31" t="s">
        <v>1</v>
      </c>
      <c r="AC49" s="31"/>
      <c r="AD49" s="31">
        <v>175</v>
      </c>
      <c r="AE49" s="367">
        <f t="shared" si="3"/>
        <v>2405</v>
      </c>
      <c r="AF49" s="68" t="s">
        <v>182</v>
      </c>
    </row>
    <row r="50" spans="2:32" ht="12.75" customHeight="1" x14ac:dyDescent="0.25">
      <c r="C50" s="54" t="s">
        <v>63</v>
      </c>
      <c r="F50" s="73"/>
      <c r="G50" s="84"/>
      <c r="H50" s="129"/>
      <c r="I50" s="130">
        <v>627.6</v>
      </c>
      <c r="J50" s="184">
        <v>199.63</v>
      </c>
      <c r="K50" s="215">
        <v>552.79999999999995</v>
      </c>
      <c r="L50" s="196">
        <v>346.37</v>
      </c>
      <c r="M50" s="248">
        <v>134.74</v>
      </c>
      <c r="N50" s="234">
        <v>873.73</v>
      </c>
      <c r="O50" s="312">
        <v>822.03</v>
      </c>
      <c r="P50" s="70">
        <v>889.42</v>
      </c>
      <c r="Q50" s="394">
        <v>504.07</v>
      </c>
      <c r="R50" s="394">
        <v>1400</v>
      </c>
      <c r="S50" s="31" t="s">
        <v>1</v>
      </c>
      <c r="T50" s="31">
        <v>1200</v>
      </c>
      <c r="U50" s="31" t="s">
        <v>1</v>
      </c>
      <c r="V50" s="31" t="s">
        <v>1</v>
      </c>
      <c r="W50" s="31">
        <v>100</v>
      </c>
      <c r="X50" s="31" t="s">
        <v>1</v>
      </c>
      <c r="Y50" s="31" t="s">
        <v>1</v>
      </c>
      <c r="Z50" s="31" t="s">
        <v>1</v>
      </c>
      <c r="AA50" s="31" t="s">
        <v>1</v>
      </c>
      <c r="AB50" s="31">
        <v>100</v>
      </c>
      <c r="AC50" s="31" t="s">
        <v>1</v>
      </c>
      <c r="AD50" s="31" t="s">
        <v>1</v>
      </c>
      <c r="AE50" s="367">
        <f t="shared" si="3"/>
        <v>1400</v>
      </c>
      <c r="AF50" s="68"/>
    </row>
    <row r="51" spans="2:32" ht="12.75" customHeight="1" x14ac:dyDescent="0.25">
      <c r="C51" s="54" t="s">
        <v>64</v>
      </c>
      <c r="F51" s="73">
        <v>1180.8699999999999</v>
      </c>
      <c r="G51" s="84">
        <v>1613.08</v>
      </c>
      <c r="H51" s="129">
        <v>2188.27</v>
      </c>
      <c r="I51" s="130">
        <v>1844.32</v>
      </c>
      <c r="J51" s="184">
        <v>2348.94</v>
      </c>
      <c r="K51" s="215">
        <v>2438.02</v>
      </c>
      <c r="L51" s="196">
        <v>2287.36</v>
      </c>
      <c r="M51" s="248">
        <v>5893.03</v>
      </c>
      <c r="N51" s="234">
        <v>3431.93</v>
      </c>
      <c r="O51" s="312">
        <v>3246.53</v>
      </c>
      <c r="P51" s="70">
        <v>2608.15</v>
      </c>
      <c r="Q51" s="394">
        <v>3428.33</v>
      </c>
      <c r="R51" s="394">
        <v>2250</v>
      </c>
      <c r="S51" s="31">
        <v>250</v>
      </c>
      <c r="T51" s="31">
        <v>250</v>
      </c>
      <c r="U51" s="31">
        <v>250</v>
      </c>
      <c r="V51" s="31">
        <v>250</v>
      </c>
      <c r="W51" s="31">
        <v>250</v>
      </c>
      <c r="X51" s="31">
        <v>250</v>
      </c>
      <c r="Y51" s="31">
        <v>250</v>
      </c>
      <c r="Z51" s="31">
        <v>250</v>
      </c>
      <c r="AA51" s="31">
        <v>250</v>
      </c>
      <c r="AB51" s="31">
        <v>250</v>
      </c>
      <c r="AC51" s="31">
        <v>250</v>
      </c>
      <c r="AD51" s="31">
        <v>250</v>
      </c>
      <c r="AE51" s="367">
        <f t="shared" si="3"/>
        <v>3000</v>
      </c>
      <c r="AF51" s="54" t="s">
        <v>1</v>
      </c>
    </row>
    <row r="52" spans="2:32" ht="12.75" customHeight="1" x14ac:dyDescent="0.25">
      <c r="C52" s="54" t="s">
        <v>65</v>
      </c>
      <c r="F52" s="73">
        <v>3999.99</v>
      </c>
      <c r="G52" s="84">
        <v>3999.96</v>
      </c>
      <c r="H52" s="129">
        <v>3999.96</v>
      </c>
      <c r="I52" s="130">
        <v>3999.96</v>
      </c>
      <c r="J52" s="184">
        <v>3999.96</v>
      </c>
      <c r="K52" s="215">
        <v>3999.96</v>
      </c>
      <c r="L52" s="196">
        <v>4000</v>
      </c>
      <c r="M52" s="248">
        <v>4583.33</v>
      </c>
      <c r="N52" s="234">
        <v>5000.04</v>
      </c>
      <c r="O52" s="312">
        <v>4933.37</v>
      </c>
      <c r="P52" s="70">
        <v>4966.7</v>
      </c>
      <c r="Q52" s="394">
        <v>5000.03</v>
      </c>
      <c r="R52" s="394">
        <v>7501</v>
      </c>
      <c r="S52" s="31">
        <v>667</v>
      </c>
      <c r="T52" s="31">
        <v>667</v>
      </c>
      <c r="U52" s="31">
        <v>667</v>
      </c>
      <c r="V52" s="31">
        <v>667</v>
      </c>
      <c r="W52" s="31">
        <v>667</v>
      </c>
      <c r="X52" s="31">
        <v>667</v>
      </c>
      <c r="Y52" s="31">
        <v>667</v>
      </c>
      <c r="Z52" s="31">
        <v>667</v>
      </c>
      <c r="AA52" s="31">
        <v>666</v>
      </c>
      <c r="AB52" s="31">
        <v>666</v>
      </c>
      <c r="AC52" s="31">
        <v>666</v>
      </c>
      <c r="AD52" s="31">
        <v>666</v>
      </c>
      <c r="AE52" s="367">
        <f t="shared" si="3"/>
        <v>8000</v>
      </c>
      <c r="AF52" s="54" t="s">
        <v>1</v>
      </c>
    </row>
    <row r="53" spans="2:32" ht="12.75" customHeight="1" x14ac:dyDescent="0.25">
      <c r="C53" s="54" t="s">
        <v>66</v>
      </c>
      <c r="F53" s="73">
        <v>879.37</v>
      </c>
      <c r="G53" s="84">
        <v>174.24</v>
      </c>
      <c r="H53" s="129">
        <v>974.86</v>
      </c>
      <c r="I53" s="130">
        <v>1061.79</v>
      </c>
      <c r="J53" s="184">
        <v>1200.4000000000001</v>
      </c>
      <c r="K53" s="215">
        <v>1267.3699999999999</v>
      </c>
      <c r="L53" s="196">
        <v>1280.69</v>
      </c>
      <c r="M53" s="248">
        <v>1215.68</v>
      </c>
      <c r="N53" s="234">
        <v>1294.1400000000001</v>
      </c>
      <c r="O53" s="312">
        <v>1375.53</v>
      </c>
      <c r="P53" s="70">
        <v>1435.74</v>
      </c>
      <c r="Q53" s="394">
        <v>1047.4100000000001</v>
      </c>
      <c r="R53" s="394">
        <v>1125</v>
      </c>
      <c r="S53" s="31">
        <v>125</v>
      </c>
      <c r="T53" s="31">
        <v>125</v>
      </c>
      <c r="U53" s="31">
        <v>125</v>
      </c>
      <c r="V53" s="31">
        <v>125</v>
      </c>
      <c r="W53" s="31">
        <v>125</v>
      </c>
      <c r="X53" s="31">
        <v>125</v>
      </c>
      <c r="Y53" s="31">
        <v>125</v>
      </c>
      <c r="Z53" s="31">
        <v>125</v>
      </c>
      <c r="AA53" s="31">
        <v>125</v>
      </c>
      <c r="AB53" s="31">
        <v>125</v>
      </c>
      <c r="AC53" s="31">
        <v>125</v>
      </c>
      <c r="AD53" s="31">
        <v>125</v>
      </c>
      <c r="AE53" s="367">
        <f t="shared" si="3"/>
        <v>1500</v>
      </c>
    </row>
    <row r="54" spans="2:32" ht="12.75" customHeight="1" x14ac:dyDescent="0.25">
      <c r="C54" s="54" t="s">
        <v>67</v>
      </c>
      <c r="F54" s="73">
        <v>64914.67</v>
      </c>
      <c r="G54" s="84">
        <v>69793.02</v>
      </c>
      <c r="H54" s="129">
        <v>78675.490000000005</v>
      </c>
      <c r="I54" s="130">
        <v>83574.03</v>
      </c>
      <c r="J54" s="184">
        <v>85693</v>
      </c>
      <c r="K54" s="215">
        <v>89069.43</v>
      </c>
      <c r="L54" s="196">
        <v>97214.61</v>
      </c>
      <c r="M54" s="248">
        <v>101085.69</v>
      </c>
      <c r="N54" s="234">
        <v>104527.41</v>
      </c>
      <c r="O54" s="312">
        <v>117843.68</v>
      </c>
      <c r="P54" s="70">
        <v>160626.28</v>
      </c>
      <c r="Q54" s="394">
        <v>141118.25</v>
      </c>
      <c r="R54" s="394">
        <v>136800</v>
      </c>
      <c r="S54" s="31">
        <v>19394</v>
      </c>
      <c r="T54" s="31">
        <v>19394</v>
      </c>
      <c r="U54" s="31">
        <v>19394</v>
      </c>
      <c r="V54" s="31">
        <v>19394</v>
      </c>
      <c r="W54" s="31">
        <v>19394</v>
      </c>
      <c r="X54" s="31">
        <v>19394</v>
      </c>
      <c r="Y54" s="31">
        <v>19394</v>
      </c>
      <c r="Z54" s="31">
        <v>19394</v>
      </c>
      <c r="AA54" s="31">
        <v>19394</v>
      </c>
      <c r="AB54" s="31">
        <v>19394</v>
      </c>
      <c r="AC54" s="31">
        <v>19394</v>
      </c>
      <c r="AD54" s="31">
        <v>19394</v>
      </c>
      <c r="AE54" s="367">
        <f t="shared" si="3"/>
        <v>232728</v>
      </c>
      <c r="AF54" s="54" t="s">
        <v>1</v>
      </c>
    </row>
    <row r="55" spans="2:32" ht="12.75" customHeight="1" x14ac:dyDescent="0.25">
      <c r="C55" s="54" t="s">
        <v>68</v>
      </c>
      <c r="F55" s="73">
        <v>1458.71</v>
      </c>
      <c r="G55" s="84">
        <v>1603.9</v>
      </c>
      <c r="H55" s="129">
        <v>1381.02</v>
      </c>
      <c r="I55" s="130">
        <v>1485.58</v>
      </c>
      <c r="J55" s="184">
        <v>1317.27</v>
      </c>
      <c r="K55" s="215">
        <v>1349.84</v>
      </c>
      <c r="L55" s="196">
        <v>1320.76</v>
      </c>
      <c r="M55" s="248">
        <v>1512.02</v>
      </c>
      <c r="N55" s="234">
        <v>1463.46</v>
      </c>
      <c r="O55" s="312">
        <v>1482.45</v>
      </c>
      <c r="P55" s="70">
        <v>1795.24</v>
      </c>
      <c r="Q55" s="394">
        <v>1500.35</v>
      </c>
      <c r="R55" s="394">
        <v>1670</v>
      </c>
      <c r="S55" s="31">
        <v>495</v>
      </c>
      <c r="T55" s="31">
        <v>120</v>
      </c>
      <c r="U55" s="31">
        <v>230</v>
      </c>
      <c r="V55" s="31">
        <v>120</v>
      </c>
      <c r="W55" s="31">
        <v>120</v>
      </c>
      <c r="X55" s="31">
        <v>225</v>
      </c>
      <c r="Y55" s="31">
        <v>120</v>
      </c>
      <c r="Z55" s="31">
        <v>120</v>
      </c>
      <c r="AA55" s="31">
        <v>120</v>
      </c>
      <c r="AB55" s="31">
        <v>110</v>
      </c>
      <c r="AC55" s="31">
        <v>110</v>
      </c>
      <c r="AD55" s="31">
        <v>110</v>
      </c>
      <c r="AE55" s="367">
        <f t="shared" si="3"/>
        <v>2000</v>
      </c>
      <c r="AF55" s="68" t="s">
        <v>69</v>
      </c>
    </row>
    <row r="56" spans="2:32" ht="12.75" customHeight="1" x14ac:dyDescent="0.25">
      <c r="C56" s="54" t="s">
        <v>70</v>
      </c>
      <c r="F56" s="73">
        <v>567.46</v>
      </c>
      <c r="G56" s="84">
        <v>460.07</v>
      </c>
      <c r="H56" s="129">
        <v>93.2</v>
      </c>
      <c r="I56" s="130">
        <v>372.35</v>
      </c>
      <c r="J56" s="184">
        <v>-221.21</v>
      </c>
      <c r="K56" s="215">
        <v>790.59</v>
      </c>
      <c r="L56" s="196">
        <v>84.12</v>
      </c>
      <c r="M56" s="248">
        <v>200.54</v>
      </c>
      <c r="N56" s="234">
        <v>162.5</v>
      </c>
      <c r="O56" s="312">
        <v>161.78</v>
      </c>
      <c r="P56" s="70">
        <v>523.76</v>
      </c>
      <c r="Q56" s="394">
        <v>62.18</v>
      </c>
      <c r="R56" s="394">
        <v>450</v>
      </c>
      <c r="S56" s="31">
        <v>50</v>
      </c>
      <c r="T56" s="31">
        <v>50</v>
      </c>
      <c r="U56" s="31">
        <v>50</v>
      </c>
      <c r="V56" s="31">
        <v>50</v>
      </c>
      <c r="W56" s="31">
        <v>50</v>
      </c>
      <c r="X56" s="31">
        <v>50</v>
      </c>
      <c r="Y56" s="31">
        <v>50</v>
      </c>
      <c r="Z56" s="31">
        <v>50</v>
      </c>
      <c r="AA56" s="31">
        <v>50</v>
      </c>
      <c r="AB56" s="31">
        <v>50</v>
      </c>
      <c r="AC56" s="31">
        <v>50</v>
      </c>
      <c r="AD56" s="31">
        <v>50</v>
      </c>
      <c r="AE56" s="367">
        <f t="shared" si="3"/>
        <v>600</v>
      </c>
      <c r="AF56" s="68"/>
    </row>
    <row r="57" spans="2:32" ht="12.75" customHeight="1" x14ac:dyDescent="0.25">
      <c r="C57" s="54" t="s">
        <v>71</v>
      </c>
      <c r="F57" s="73"/>
      <c r="G57" s="84"/>
      <c r="H57" s="129">
        <v>241.46</v>
      </c>
      <c r="I57" s="130">
        <v>59.47</v>
      </c>
      <c r="J57" s="184">
        <v>334.15</v>
      </c>
      <c r="K57" s="215">
        <v>460.24</v>
      </c>
      <c r="L57" s="196">
        <v>314.77999999999997</v>
      </c>
      <c r="M57" s="248">
        <v>313.04000000000002</v>
      </c>
      <c r="N57" s="234">
        <v>18.77</v>
      </c>
      <c r="O57" s="312">
        <v>248.21</v>
      </c>
      <c r="P57" s="70">
        <v>564.62</v>
      </c>
      <c r="Q57" s="394">
        <v>374.41</v>
      </c>
      <c r="R57" s="394">
        <v>630</v>
      </c>
      <c r="S57" s="31">
        <v>60</v>
      </c>
      <c r="T57" s="31">
        <v>60</v>
      </c>
      <c r="U57" s="31">
        <v>60</v>
      </c>
      <c r="V57" s="31">
        <v>60</v>
      </c>
      <c r="W57" s="31">
        <v>60</v>
      </c>
      <c r="X57" s="31">
        <v>55</v>
      </c>
      <c r="Y57" s="31">
        <v>55</v>
      </c>
      <c r="Z57" s="31">
        <v>55</v>
      </c>
      <c r="AA57" s="31">
        <v>55</v>
      </c>
      <c r="AB57" s="31">
        <v>55</v>
      </c>
      <c r="AC57" s="31">
        <v>55</v>
      </c>
      <c r="AD57" s="31">
        <v>55</v>
      </c>
      <c r="AE57" s="367">
        <f t="shared" si="3"/>
        <v>685</v>
      </c>
      <c r="AF57" s="68"/>
    </row>
    <row r="58" spans="2:32" ht="12.75" customHeight="1" x14ac:dyDescent="0.25">
      <c r="C58" s="54" t="s">
        <v>72</v>
      </c>
      <c r="F58" s="73">
        <v>610.74</v>
      </c>
      <c r="G58" s="84">
        <v>788</v>
      </c>
      <c r="H58" s="129">
        <v>345.99</v>
      </c>
      <c r="I58" s="130">
        <v>551.25</v>
      </c>
      <c r="J58" s="184">
        <v>102.31</v>
      </c>
      <c r="K58" s="215">
        <v>164.8</v>
      </c>
      <c r="L58" s="196">
        <v>324.02</v>
      </c>
      <c r="M58" s="248">
        <v>50.01</v>
      </c>
      <c r="N58" s="234">
        <v>545.84</v>
      </c>
      <c r="O58" s="312">
        <v>228.14</v>
      </c>
      <c r="P58" s="70">
        <v>2262.89</v>
      </c>
      <c r="Q58" s="394">
        <v>1622.94</v>
      </c>
      <c r="R58" s="394">
        <v>1502</v>
      </c>
      <c r="S58" s="31">
        <v>228</v>
      </c>
      <c r="T58" s="31">
        <v>228</v>
      </c>
      <c r="U58" s="31">
        <v>228</v>
      </c>
      <c r="V58" s="31">
        <v>228</v>
      </c>
      <c r="W58" s="31">
        <v>228</v>
      </c>
      <c r="X58" s="31">
        <v>228</v>
      </c>
      <c r="Y58" s="31">
        <v>228</v>
      </c>
      <c r="Z58" s="31">
        <v>228</v>
      </c>
      <c r="AA58" s="31">
        <v>228</v>
      </c>
      <c r="AB58" s="31">
        <v>228</v>
      </c>
      <c r="AC58" s="31">
        <v>228</v>
      </c>
      <c r="AD58" s="31">
        <v>228</v>
      </c>
      <c r="AE58" s="367">
        <f t="shared" si="3"/>
        <v>2736</v>
      </c>
      <c r="AF58" s="68" t="s">
        <v>1</v>
      </c>
    </row>
    <row r="59" spans="2:32" ht="12.75" customHeight="1" x14ac:dyDescent="0.25">
      <c r="C59" s="54" t="s">
        <v>73</v>
      </c>
      <c r="F59" s="69">
        <v>42</v>
      </c>
      <c r="G59" s="160">
        <v>-168.23</v>
      </c>
      <c r="H59" s="178">
        <v>6893.42</v>
      </c>
      <c r="I59" s="162" t="s">
        <v>1</v>
      </c>
      <c r="J59" s="186"/>
      <c r="K59" s="217"/>
      <c r="L59" s="232">
        <v>221.07</v>
      </c>
      <c r="M59" s="250" t="s">
        <v>1</v>
      </c>
      <c r="N59" s="237"/>
      <c r="O59" s="312" t="s">
        <v>1</v>
      </c>
      <c r="P59" s="70">
        <v>348722.24</v>
      </c>
      <c r="Q59" s="394" t="s">
        <v>1</v>
      </c>
      <c r="R59" s="394">
        <v>55</v>
      </c>
      <c r="S59" s="31">
        <v>5</v>
      </c>
      <c r="T59" s="31">
        <v>5</v>
      </c>
      <c r="U59" s="31">
        <v>5</v>
      </c>
      <c r="V59" s="31">
        <v>5</v>
      </c>
      <c r="W59" s="31">
        <v>5</v>
      </c>
      <c r="X59" s="31">
        <v>5</v>
      </c>
      <c r="Y59" s="31">
        <v>5</v>
      </c>
      <c r="Z59" s="31">
        <v>5</v>
      </c>
      <c r="AA59" s="31">
        <v>5</v>
      </c>
      <c r="AB59" s="31">
        <v>5</v>
      </c>
      <c r="AC59" s="31">
        <v>5</v>
      </c>
      <c r="AD59" s="31">
        <v>5</v>
      </c>
      <c r="AE59" s="367">
        <f t="shared" si="3"/>
        <v>60</v>
      </c>
      <c r="AF59" s="163"/>
    </row>
    <row r="60" spans="2:32" ht="12.75" customHeight="1" x14ac:dyDescent="0.25">
      <c r="G60" s="110"/>
      <c r="H60" s="110"/>
      <c r="I60" s="110"/>
      <c r="J60" s="110"/>
      <c r="K60" s="110"/>
      <c r="L60" s="110"/>
      <c r="M60" s="110"/>
      <c r="N60" s="110"/>
      <c r="O60" s="321"/>
      <c r="P60" s="31" t="s">
        <v>1</v>
      </c>
      <c r="Q60" s="103"/>
      <c r="R60" s="103"/>
      <c r="S60" s="158"/>
      <c r="T60" s="158"/>
      <c r="U60" s="158"/>
      <c r="V60" s="158"/>
      <c r="W60" s="158"/>
      <c r="X60" s="158"/>
      <c r="Y60" s="158"/>
      <c r="Z60" s="158"/>
      <c r="AA60" s="158"/>
      <c r="AB60" s="158"/>
      <c r="AC60" s="158"/>
      <c r="AD60" s="158"/>
      <c r="AE60" s="31" t="s">
        <v>1</v>
      </c>
      <c r="AF60" s="68"/>
    </row>
    <row r="61" spans="2:32" ht="12.75" customHeight="1" x14ac:dyDescent="0.25">
      <c r="B61" s="66" t="s">
        <v>74</v>
      </c>
      <c r="F61" s="90">
        <f>SUM(F29:F59)</f>
        <v>199203.16999999998</v>
      </c>
      <c r="G61" s="91">
        <f>SUM(G29:G59)</f>
        <v>210871.62999999995</v>
      </c>
      <c r="H61" s="92">
        <f>SUM(H29:H59)</f>
        <v>222668.03</v>
      </c>
      <c r="I61" s="93">
        <f>SUM(I28:I59)</f>
        <v>236334.83</v>
      </c>
      <c r="J61" s="187">
        <f t="shared" ref="J61:N61" si="4">SUM(J29:J59)</f>
        <v>259005.18</v>
      </c>
      <c r="K61" s="218">
        <f t="shared" si="4"/>
        <v>280119.15999999997</v>
      </c>
      <c r="L61" s="199">
        <f t="shared" si="4"/>
        <v>288564.76000000007</v>
      </c>
      <c r="M61" s="251">
        <f>SUM(M29:M59)</f>
        <v>262031.17</v>
      </c>
      <c r="N61" s="239">
        <f t="shared" si="4"/>
        <v>278529.21000000008</v>
      </c>
      <c r="O61" s="312">
        <f>SUM(O29:O59)</f>
        <v>458774.55000000016</v>
      </c>
      <c r="P61" s="94">
        <f>SUM(P29:P59)</f>
        <v>726990.83000000007</v>
      </c>
      <c r="Q61" s="395">
        <f>SUM(Q29:Q59)</f>
        <v>294157.42999999993</v>
      </c>
      <c r="R61" s="395">
        <f>SUM(R29:R59)</f>
        <v>310071</v>
      </c>
      <c r="S61" s="244">
        <f t="shared" ref="S61:AD61" si="5">SUM(S29:S59)</f>
        <v>52055</v>
      </c>
      <c r="T61" s="244">
        <f t="shared" si="5"/>
        <v>34768</v>
      </c>
      <c r="U61" s="244">
        <f t="shared" si="5"/>
        <v>55557</v>
      </c>
      <c r="V61" s="244">
        <f t="shared" si="5"/>
        <v>32693</v>
      </c>
      <c r="W61" s="244">
        <f t="shared" si="5"/>
        <v>32702</v>
      </c>
      <c r="X61" s="244">
        <f t="shared" si="5"/>
        <v>54710</v>
      </c>
      <c r="Y61" s="244">
        <f t="shared" si="5"/>
        <v>60237</v>
      </c>
      <c r="Z61" s="244">
        <f t="shared" si="5"/>
        <v>32937</v>
      </c>
      <c r="AA61" s="244">
        <f t="shared" si="5"/>
        <v>55549</v>
      </c>
      <c r="AB61" s="244">
        <f t="shared" si="5"/>
        <v>33931</v>
      </c>
      <c r="AC61" s="244">
        <f t="shared" si="5"/>
        <v>37101</v>
      </c>
      <c r="AD61" s="244">
        <f t="shared" si="5"/>
        <v>55339</v>
      </c>
      <c r="AE61" s="368">
        <f>SUM(S61:AD61)</f>
        <v>537579</v>
      </c>
    </row>
    <row r="62" spans="2:32" ht="12.75" customHeight="1" x14ac:dyDescent="0.25">
      <c r="B62" s="66"/>
      <c r="G62" s="99"/>
      <c r="H62" s="99"/>
      <c r="I62" s="99"/>
      <c r="J62" s="99"/>
      <c r="K62" s="99"/>
      <c r="L62" s="99"/>
      <c r="M62" s="99"/>
      <c r="N62" s="99"/>
      <c r="O62" s="321"/>
      <c r="P62" s="103"/>
      <c r="Q62" s="103"/>
      <c r="R62" s="103"/>
      <c r="S62" s="95"/>
      <c r="T62" s="95"/>
      <c r="U62" s="95"/>
      <c r="V62" s="95"/>
      <c r="W62" s="95"/>
      <c r="X62" s="95"/>
      <c r="Y62" s="95"/>
      <c r="Z62" s="95"/>
      <c r="AA62" s="95"/>
      <c r="AB62" s="95"/>
      <c r="AC62" s="95"/>
      <c r="AD62" s="95"/>
      <c r="AE62" s="103">
        <f>SUM(AE29:AE59)</f>
        <v>537579</v>
      </c>
    </row>
    <row r="63" spans="2:32" ht="12.75" customHeight="1" x14ac:dyDescent="0.25">
      <c r="B63" s="66" t="s">
        <v>75</v>
      </c>
      <c r="F63" s="137"/>
      <c r="G63" s="102"/>
      <c r="H63" s="102"/>
      <c r="I63" s="102"/>
      <c r="J63" s="102"/>
      <c r="K63" s="102"/>
      <c r="L63" s="102"/>
      <c r="M63" s="102"/>
      <c r="N63" s="102"/>
      <c r="O63" s="321"/>
      <c r="P63" s="96" t="s">
        <v>1</v>
      </c>
      <c r="Q63" s="96"/>
      <c r="R63" s="96"/>
      <c r="S63" s="158"/>
      <c r="T63" s="158"/>
      <c r="U63" s="158"/>
      <c r="V63" s="158"/>
      <c r="W63" s="158"/>
      <c r="X63" s="158"/>
      <c r="Y63" s="158"/>
      <c r="Z63" s="158"/>
      <c r="AA63" s="158"/>
      <c r="AB63" s="158"/>
      <c r="AC63" s="158"/>
      <c r="AD63" s="158"/>
      <c r="AE63" s="96" t="s">
        <v>1</v>
      </c>
      <c r="AF63" s="163"/>
    </row>
    <row r="64" spans="2:32" ht="12.75" customHeight="1" x14ac:dyDescent="0.25">
      <c r="B64" s="66"/>
      <c r="C64" s="54" t="s">
        <v>76</v>
      </c>
      <c r="F64" s="73">
        <v>83.97</v>
      </c>
      <c r="G64" s="164">
        <v>88.45</v>
      </c>
      <c r="H64" s="129">
        <v>75.7</v>
      </c>
      <c r="I64" s="130">
        <v>95.21</v>
      </c>
      <c r="J64" s="184">
        <v>129.26</v>
      </c>
      <c r="K64" s="215">
        <v>134.59</v>
      </c>
      <c r="L64" s="196">
        <v>153.96</v>
      </c>
      <c r="M64" s="248">
        <v>117.55</v>
      </c>
      <c r="N64" s="234">
        <v>391.92</v>
      </c>
      <c r="O64" s="319">
        <v>139.97</v>
      </c>
      <c r="P64" s="70">
        <v>145.75</v>
      </c>
      <c r="Q64" s="394">
        <v>431.72</v>
      </c>
      <c r="R64" s="394">
        <v>150</v>
      </c>
      <c r="S64" s="111" t="s">
        <v>1</v>
      </c>
      <c r="T64" s="31"/>
      <c r="U64" s="31">
        <v>87.5</v>
      </c>
      <c r="V64" s="31" t="s">
        <v>1</v>
      </c>
      <c r="W64" s="31"/>
      <c r="X64" s="31">
        <v>87.5</v>
      </c>
      <c r="Y64" s="31" t="s">
        <v>1</v>
      </c>
      <c r="Z64" s="31"/>
      <c r="AA64" s="31">
        <v>87.5</v>
      </c>
      <c r="AB64" s="31" t="s">
        <v>1</v>
      </c>
      <c r="AC64" s="31"/>
      <c r="AD64" s="31">
        <v>87.5</v>
      </c>
      <c r="AE64" s="367">
        <f t="shared" ref="AE64:AE75" si="6">SUM(S64:AD64)</f>
        <v>350</v>
      </c>
      <c r="AF64" s="411" t="s">
        <v>1</v>
      </c>
    </row>
    <row r="65" spans="1:34" ht="12.75" customHeight="1" x14ac:dyDescent="0.25">
      <c r="C65" s="54" t="s">
        <v>77</v>
      </c>
      <c r="F65" s="73">
        <v>894.05</v>
      </c>
      <c r="G65" s="164">
        <v>573.21</v>
      </c>
      <c r="H65" s="129">
        <v>750.82</v>
      </c>
      <c r="I65" s="130">
        <v>316.02999999999997</v>
      </c>
      <c r="J65" s="184">
        <v>644.63</v>
      </c>
      <c r="K65" s="215">
        <v>309.39</v>
      </c>
      <c r="L65" s="196">
        <v>1152.49</v>
      </c>
      <c r="M65" s="248">
        <v>574.22</v>
      </c>
      <c r="N65" s="234">
        <v>2050.23</v>
      </c>
      <c r="O65" s="319">
        <v>18.27</v>
      </c>
      <c r="P65" s="70">
        <v>5222.1499999999996</v>
      </c>
      <c r="Q65" s="394">
        <v>2688.18</v>
      </c>
      <c r="R65" s="394">
        <v>1876</v>
      </c>
      <c r="S65" s="111">
        <v>208</v>
      </c>
      <c r="T65" s="111">
        <v>208</v>
      </c>
      <c r="U65" s="111">
        <v>209</v>
      </c>
      <c r="V65" s="111">
        <v>208</v>
      </c>
      <c r="W65" s="111">
        <v>209</v>
      </c>
      <c r="X65" s="111">
        <v>208</v>
      </c>
      <c r="Y65" s="111">
        <v>209</v>
      </c>
      <c r="Z65" s="111">
        <v>208</v>
      </c>
      <c r="AA65" s="111">
        <v>209</v>
      </c>
      <c r="AB65" s="111">
        <v>208</v>
      </c>
      <c r="AC65" s="111">
        <v>208</v>
      </c>
      <c r="AD65" s="111">
        <v>208</v>
      </c>
      <c r="AE65" s="367">
        <f t="shared" si="6"/>
        <v>2500</v>
      </c>
      <c r="AF65" s="68"/>
    </row>
    <row r="66" spans="1:34" ht="12.75" customHeight="1" x14ac:dyDescent="0.25">
      <c r="C66" s="54" t="s">
        <v>78</v>
      </c>
      <c r="F66" s="73">
        <v>4254.5600000000004</v>
      </c>
      <c r="G66" s="164">
        <v>5318.19</v>
      </c>
      <c r="H66" s="129">
        <v>23453.81</v>
      </c>
      <c r="I66" s="130">
        <v>8511.24</v>
      </c>
      <c r="J66" s="184">
        <v>18952.650000000001</v>
      </c>
      <c r="K66" s="215">
        <v>17006.54</v>
      </c>
      <c r="L66" s="196">
        <v>26106.19</v>
      </c>
      <c r="M66" s="248">
        <v>24520.560000000001</v>
      </c>
      <c r="N66" s="234">
        <v>30979.24</v>
      </c>
      <c r="O66" s="312">
        <v>39349.49</v>
      </c>
      <c r="P66" s="70">
        <v>56983.42</v>
      </c>
      <c r="Q66" s="394">
        <v>32254.12</v>
      </c>
      <c r="R66" s="394">
        <v>30001</v>
      </c>
      <c r="S66" s="111">
        <v>2500</v>
      </c>
      <c r="T66" s="111">
        <v>2500</v>
      </c>
      <c r="U66" s="111">
        <v>2500</v>
      </c>
      <c r="V66" s="111">
        <v>2500</v>
      </c>
      <c r="W66" s="111">
        <v>2500</v>
      </c>
      <c r="X66" s="111">
        <v>2500</v>
      </c>
      <c r="Y66" s="111">
        <v>2500</v>
      </c>
      <c r="Z66" s="111">
        <v>2500</v>
      </c>
      <c r="AA66" s="111">
        <v>2500</v>
      </c>
      <c r="AB66" s="111">
        <v>2500</v>
      </c>
      <c r="AC66" s="111">
        <v>2500</v>
      </c>
      <c r="AD66" s="111">
        <v>2500</v>
      </c>
      <c r="AE66" s="367">
        <f t="shared" si="6"/>
        <v>30000</v>
      </c>
      <c r="AF66" s="68" t="s">
        <v>79</v>
      </c>
      <c r="AG66" s="54" t="s">
        <v>1</v>
      </c>
    </row>
    <row r="67" spans="1:34" ht="12.75" customHeight="1" x14ac:dyDescent="0.25">
      <c r="C67" s="54" t="s">
        <v>80</v>
      </c>
      <c r="F67" s="73">
        <v>8682.5</v>
      </c>
      <c r="G67" s="164">
        <v>10892.67</v>
      </c>
      <c r="H67" s="129">
        <v>2592.19</v>
      </c>
      <c r="I67" s="130" t="s">
        <v>1</v>
      </c>
      <c r="J67" s="184"/>
      <c r="K67" s="215">
        <v>985</v>
      </c>
      <c r="L67" s="196" t="s">
        <v>1</v>
      </c>
      <c r="M67" s="248">
        <v>5235</v>
      </c>
      <c r="N67" s="234" t="s">
        <v>1</v>
      </c>
      <c r="O67" s="312">
        <v>664.8</v>
      </c>
      <c r="P67" s="70"/>
      <c r="Q67" s="394" t="s">
        <v>1</v>
      </c>
      <c r="R67" s="394">
        <v>2700</v>
      </c>
      <c r="S67" s="111">
        <v>167</v>
      </c>
      <c r="T67" s="111">
        <v>167</v>
      </c>
      <c r="U67" s="111">
        <v>167</v>
      </c>
      <c r="V67" s="111">
        <v>167</v>
      </c>
      <c r="W67" s="111">
        <v>167</v>
      </c>
      <c r="X67" s="111">
        <v>167</v>
      </c>
      <c r="Y67" s="111">
        <v>167</v>
      </c>
      <c r="Z67" s="111">
        <v>167</v>
      </c>
      <c r="AA67" s="111">
        <v>166</v>
      </c>
      <c r="AB67" s="111">
        <v>166</v>
      </c>
      <c r="AC67" s="111">
        <v>166</v>
      </c>
      <c r="AD67" s="111">
        <v>166</v>
      </c>
      <c r="AE67" s="367">
        <f t="shared" si="6"/>
        <v>2000</v>
      </c>
      <c r="AF67" s="68" t="s">
        <v>1</v>
      </c>
      <c r="AG67" s="54" t="s">
        <v>1</v>
      </c>
    </row>
    <row r="68" spans="1:34" ht="12.75" customHeight="1" x14ac:dyDescent="0.25">
      <c r="A68" s="54" t="s">
        <v>1</v>
      </c>
      <c r="C68" s="54" t="s">
        <v>81</v>
      </c>
      <c r="F68" s="73">
        <v>3011.75</v>
      </c>
      <c r="G68" s="164">
        <v>25604.04</v>
      </c>
      <c r="H68" s="129">
        <v>4922.5</v>
      </c>
      <c r="I68" s="130">
        <v>2850</v>
      </c>
      <c r="J68" s="184">
        <v>1308.33</v>
      </c>
      <c r="K68" s="215">
        <v>4851.67</v>
      </c>
      <c r="L68" s="196">
        <v>21679</v>
      </c>
      <c r="M68" s="248">
        <v>12003.51</v>
      </c>
      <c r="N68" s="234">
        <v>4523.58</v>
      </c>
      <c r="O68" s="312">
        <v>2321.25</v>
      </c>
      <c r="P68" s="70">
        <v>1317.51</v>
      </c>
      <c r="Q68" s="394">
        <v>1784.17</v>
      </c>
      <c r="R68" s="394">
        <v>3500</v>
      </c>
      <c r="S68" s="111">
        <v>3500</v>
      </c>
      <c r="T68" s="111" t="s">
        <v>1</v>
      </c>
      <c r="U68" s="111" t="s">
        <v>1</v>
      </c>
      <c r="V68" s="111" t="s">
        <v>1</v>
      </c>
      <c r="W68" s="111" t="s">
        <v>1</v>
      </c>
      <c r="X68" s="111" t="s">
        <v>1</v>
      </c>
      <c r="Y68" s="111" t="s">
        <v>1</v>
      </c>
      <c r="Z68" s="111" t="s">
        <v>1</v>
      </c>
      <c r="AA68" s="111" t="s">
        <v>1</v>
      </c>
      <c r="AB68" s="111" t="s">
        <v>1</v>
      </c>
      <c r="AC68" s="111" t="s">
        <v>1</v>
      </c>
      <c r="AD68" s="111" t="s">
        <v>1</v>
      </c>
      <c r="AE68" s="367">
        <f t="shared" si="6"/>
        <v>3500</v>
      </c>
      <c r="AF68" s="68" t="s">
        <v>1</v>
      </c>
      <c r="AH68" s="54" t="s">
        <v>1</v>
      </c>
    </row>
    <row r="69" spans="1:34" ht="12.75" customHeight="1" x14ac:dyDescent="0.25">
      <c r="C69" s="54" t="s">
        <v>82</v>
      </c>
      <c r="F69" s="73">
        <v>11140</v>
      </c>
      <c r="G69" s="164">
        <v>6680</v>
      </c>
      <c r="H69" s="129">
        <v>5580</v>
      </c>
      <c r="I69" s="130">
        <v>7120</v>
      </c>
      <c r="J69" s="184">
        <v>7000</v>
      </c>
      <c r="K69" s="215">
        <v>7240</v>
      </c>
      <c r="L69" s="196">
        <v>7613.33</v>
      </c>
      <c r="M69" s="248">
        <v>7320</v>
      </c>
      <c r="N69" s="234">
        <v>7020</v>
      </c>
      <c r="O69" s="312">
        <v>6380</v>
      </c>
      <c r="P69" s="70">
        <v>2640</v>
      </c>
      <c r="Q69" s="394" t="s">
        <v>1</v>
      </c>
      <c r="R69" s="394">
        <v>200</v>
      </c>
      <c r="S69" s="111" t="s">
        <v>1</v>
      </c>
      <c r="T69" s="111" t="s">
        <v>1</v>
      </c>
      <c r="U69" s="111" t="s">
        <v>1</v>
      </c>
      <c r="V69" s="111" t="s">
        <v>1</v>
      </c>
      <c r="W69" s="111" t="s">
        <v>1</v>
      </c>
      <c r="X69" s="111" t="s">
        <v>1</v>
      </c>
      <c r="Y69" s="111" t="s">
        <v>1</v>
      </c>
      <c r="Z69" s="111" t="s">
        <v>1</v>
      </c>
      <c r="AA69" s="111" t="s">
        <v>1</v>
      </c>
      <c r="AB69" s="111" t="s">
        <v>1</v>
      </c>
      <c r="AC69" s="111" t="s">
        <v>1</v>
      </c>
      <c r="AD69" s="111" t="s">
        <v>1</v>
      </c>
      <c r="AE69" s="367">
        <f t="shared" si="6"/>
        <v>0</v>
      </c>
      <c r="AF69" s="68" t="s">
        <v>1</v>
      </c>
    </row>
    <row r="70" spans="1:34" ht="12.75" customHeight="1" x14ac:dyDescent="0.25">
      <c r="C70" s="54" t="s">
        <v>83</v>
      </c>
      <c r="F70" s="73">
        <v>25554.45</v>
      </c>
      <c r="G70" s="164">
        <v>35259.230000000003</v>
      </c>
      <c r="H70" s="129">
        <v>44647.46</v>
      </c>
      <c r="I70" s="130">
        <v>36178.400000000001</v>
      </c>
      <c r="J70" s="184">
        <v>35430.65</v>
      </c>
      <c r="K70" s="215">
        <v>76590.95</v>
      </c>
      <c r="L70" s="196">
        <v>172852.02</v>
      </c>
      <c r="M70" s="248">
        <v>85527.2</v>
      </c>
      <c r="N70" s="234">
        <v>156303.73000000001</v>
      </c>
      <c r="O70" s="312">
        <v>64604.76</v>
      </c>
      <c r="P70" s="70">
        <v>79967.86</v>
      </c>
      <c r="Q70" s="394">
        <v>86884.41</v>
      </c>
      <c r="R70" s="394">
        <v>90000</v>
      </c>
      <c r="S70" s="111">
        <v>7084</v>
      </c>
      <c r="T70" s="111">
        <v>7084</v>
      </c>
      <c r="U70" s="111">
        <v>7084</v>
      </c>
      <c r="V70" s="111">
        <v>7084</v>
      </c>
      <c r="W70" s="111">
        <v>7083</v>
      </c>
      <c r="X70" s="111">
        <v>7083</v>
      </c>
      <c r="Y70" s="111">
        <v>7083</v>
      </c>
      <c r="Z70" s="111">
        <v>7083</v>
      </c>
      <c r="AA70" s="111">
        <v>7083</v>
      </c>
      <c r="AB70" s="111">
        <v>7083</v>
      </c>
      <c r="AC70" s="111">
        <v>7083</v>
      </c>
      <c r="AD70" s="111">
        <v>7083</v>
      </c>
      <c r="AE70" s="367">
        <f t="shared" si="6"/>
        <v>85000</v>
      </c>
      <c r="AF70" s="68" t="s">
        <v>1</v>
      </c>
    </row>
    <row r="71" spans="1:34" ht="12.75" customHeight="1" x14ac:dyDescent="0.25">
      <c r="C71" s="54" t="s">
        <v>84</v>
      </c>
      <c r="F71" s="73">
        <v>937</v>
      </c>
      <c r="G71" s="164">
        <v>3343</v>
      </c>
      <c r="H71" s="129">
        <v>3214</v>
      </c>
      <c r="I71" s="130">
        <v>3427</v>
      </c>
      <c r="J71" s="184">
        <v>952</v>
      </c>
      <c r="K71" s="215">
        <v>5187</v>
      </c>
      <c r="L71" s="196">
        <v>1941.5</v>
      </c>
      <c r="M71" s="248">
        <v>522</v>
      </c>
      <c r="N71" s="234">
        <v>2876</v>
      </c>
      <c r="O71" s="312">
        <v>1350</v>
      </c>
      <c r="P71" s="70">
        <v>1279</v>
      </c>
      <c r="Q71" s="394">
        <v>2224</v>
      </c>
      <c r="R71" s="394">
        <v>6300</v>
      </c>
      <c r="S71" s="111">
        <v>350</v>
      </c>
      <c r="T71" s="111">
        <v>4000</v>
      </c>
      <c r="U71" s="111">
        <v>250</v>
      </c>
      <c r="V71" s="111">
        <v>450</v>
      </c>
      <c r="W71" s="111">
        <v>250</v>
      </c>
      <c r="X71" s="111">
        <v>250</v>
      </c>
      <c r="Y71" s="111">
        <v>250</v>
      </c>
      <c r="Z71" s="111">
        <v>250</v>
      </c>
      <c r="AA71" s="111">
        <v>250</v>
      </c>
      <c r="AB71" s="111">
        <v>250</v>
      </c>
      <c r="AC71" s="111">
        <v>250</v>
      </c>
      <c r="AD71" s="111">
        <v>250</v>
      </c>
      <c r="AE71" s="367">
        <f t="shared" si="6"/>
        <v>7050</v>
      </c>
      <c r="AF71" s="68" t="s">
        <v>85</v>
      </c>
    </row>
    <row r="72" spans="1:34" ht="12.75" customHeight="1" x14ac:dyDescent="0.25">
      <c r="C72" s="54" t="s">
        <v>86</v>
      </c>
      <c r="F72" s="73">
        <v>15512.07</v>
      </c>
      <c r="G72" s="164">
        <v>14562.11</v>
      </c>
      <c r="H72" s="129">
        <v>14450.75</v>
      </c>
      <c r="I72" s="130">
        <v>13909</v>
      </c>
      <c r="J72" s="184">
        <v>14991.92</v>
      </c>
      <c r="K72" s="215">
        <v>15069.39</v>
      </c>
      <c r="L72" s="196">
        <v>13496.57</v>
      </c>
      <c r="M72" s="248">
        <v>13822.16</v>
      </c>
      <c r="N72" s="234">
        <v>11871.21</v>
      </c>
      <c r="O72" s="312">
        <v>11737.89</v>
      </c>
      <c r="P72" s="70">
        <v>15212.91</v>
      </c>
      <c r="Q72" s="394">
        <v>14483.71</v>
      </c>
      <c r="R72" s="394">
        <v>11776</v>
      </c>
      <c r="S72" s="111">
        <v>1459</v>
      </c>
      <c r="T72" s="111">
        <v>1459</v>
      </c>
      <c r="U72" s="111">
        <v>1459</v>
      </c>
      <c r="V72" s="111">
        <v>1459</v>
      </c>
      <c r="W72" s="111">
        <v>1458</v>
      </c>
      <c r="X72" s="111">
        <v>1458</v>
      </c>
      <c r="Y72" s="111">
        <v>1458</v>
      </c>
      <c r="Z72" s="111">
        <v>1458</v>
      </c>
      <c r="AA72" s="111">
        <v>1458</v>
      </c>
      <c r="AB72" s="111">
        <v>1458</v>
      </c>
      <c r="AC72" s="111">
        <v>1458</v>
      </c>
      <c r="AD72" s="111">
        <v>1458</v>
      </c>
      <c r="AE72" s="367">
        <f t="shared" si="6"/>
        <v>17500</v>
      </c>
      <c r="AF72" s="68" t="s">
        <v>1</v>
      </c>
    </row>
    <row r="73" spans="1:34" ht="12.75" customHeight="1" x14ac:dyDescent="0.25">
      <c r="C73" s="54" t="s">
        <v>87</v>
      </c>
      <c r="F73" s="73"/>
      <c r="G73" s="164"/>
      <c r="H73" s="129"/>
      <c r="I73" s="130"/>
      <c r="J73" s="184"/>
      <c r="K73" s="215"/>
      <c r="L73" s="196"/>
      <c r="M73" s="248" t="s">
        <v>1</v>
      </c>
      <c r="N73" s="234"/>
      <c r="O73" s="312" t="s">
        <v>1</v>
      </c>
      <c r="P73" s="70"/>
      <c r="Q73" s="394">
        <v>167.99</v>
      </c>
      <c r="R73" s="394"/>
      <c r="S73" s="111"/>
      <c r="T73" s="111"/>
      <c r="U73" s="111"/>
      <c r="V73" s="111" t="s">
        <v>1</v>
      </c>
      <c r="W73" s="111"/>
      <c r="X73" s="111"/>
      <c r="Y73" s="111"/>
      <c r="Z73" s="111"/>
      <c r="AA73" s="111"/>
      <c r="AB73" s="111"/>
      <c r="AC73" s="111"/>
      <c r="AD73" s="111"/>
      <c r="AE73" s="367">
        <f>SUM(S73:AD73)</f>
        <v>0</v>
      </c>
      <c r="AF73" s="68"/>
    </row>
    <row r="74" spans="1:34" ht="12.75" hidden="1" customHeight="1" x14ac:dyDescent="0.25">
      <c r="C74" s="54" t="s">
        <v>88</v>
      </c>
      <c r="F74" s="73"/>
      <c r="G74" s="164"/>
      <c r="H74" s="129"/>
      <c r="I74" s="130"/>
      <c r="J74" s="184"/>
      <c r="K74" s="215"/>
      <c r="L74" s="196"/>
      <c r="M74" s="248" t="s">
        <v>1</v>
      </c>
      <c r="N74" s="234" t="s">
        <v>1</v>
      </c>
      <c r="O74" s="312">
        <v>26106.19</v>
      </c>
      <c r="P74" s="70" t="s">
        <v>1</v>
      </c>
      <c r="Q74" s="394"/>
      <c r="R74" s="394"/>
      <c r="S74" s="256" t="s">
        <v>1</v>
      </c>
      <c r="T74" s="256"/>
      <c r="U74" s="256" t="s">
        <v>1</v>
      </c>
      <c r="V74" s="256"/>
      <c r="W74" s="256" t="s">
        <v>1</v>
      </c>
      <c r="X74" s="256"/>
      <c r="Y74" s="256" t="s">
        <v>1</v>
      </c>
      <c r="Z74" s="256"/>
      <c r="AA74" s="256" t="s">
        <v>1</v>
      </c>
      <c r="AB74" s="256"/>
      <c r="AC74" s="256" t="s">
        <v>1</v>
      </c>
      <c r="AD74" s="256"/>
      <c r="AE74" s="367">
        <f>SUM(S74:AD74)</f>
        <v>0</v>
      </c>
      <c r="AF74" s="68"/>
    </row>
    <row r="75" spans="1:34" ht="12.75" customHeight="1" x14ac:dyDescent="0.25">
      <c r="C75" s="54" t="s">
        <v>89</v>
      </c>
      <c r="F75" s="73">
        <v>28170.01</v>
      </c>
      <c r="G75" s="84">
        <v>33212.81</v>
      </c>
      <c r="H75" s="129">
        <v>31627.31</v>
      </c>
      <c r="I75" s="130">
        <v>40511.51</v>
      </c>
      <c r="J75" s="184">
        <v>105097.51</v>
      </c>
      <c r="K75" s="215">
        <v>109176.3</v>
      </c>
      <c r="L75" s="196">
        <v>110645.3</v>
      </c>
      <c r="M75" s="248">
        <v>113936.54</v>
      </c>
      <c r="N75" s="234">
        <v>114872.16</v>
      </c>
      <c r="O75" s="312">
        <v>129943.07</v>
      </c>
      <c r="P75" s="70">
        <v>117605.6</v>
      </c>
      <c r="Q75" s="394" t="s">
        <v>1</v>
      </c>
      <c r="R75" s="394">
        <v>175000</v>
      </c>
      <c r="S75" s="111"/>
      <c r="T75" s="31"/>
      <c r="U75" s="31"/>
      <c r="V75" s="31"/>
      <c r="W75" s="31"/>
      <c r="X75" s="31"/>
      <c r="Y75" s="31"/>
      <c r="Z75" s="31"/>
      <c r="AA75" s="31"/>
      <c r="AB75" s="31"/>
      <c r="AC75" s="31">
        <v>190000</v>
      </c>
      <c r="AD75" s="31"/>
      <c r="AE75" s="367">
        <f t="shared" si="6"/>
        <v>190000</v>
      </c>
      <c r="AF75" s="68" t="s">
        <v>211</v>
      </c>
    </row>
    <row r="76" spans="1:34" ht="12.75" customHeight="1" x14ac:dyDescent="0.25">
      <c r="F76" s="133"/>
      <c r="G76" s="134"/>
      <c r="H76" s="134"/>
      <c r="I76" s="134"/>
      <c r="J76" s="134"/>
      <c r="K76" s="134"/>
      <c r="L76" s="134"/>
      <c r="M76" s="134"/>
      <c r="N76" s="134"/>
      <c r="O76" s="110" t="s">
        <v>1</v>
      </c>
      <c r="P76" s="165"/>
      <c r="Q76" s="165"/>
      <c r="R76" s="165"/>
      <c r="S76" s="135"/>
      <c r="T76" s="165"/>
      <c r="U76" s="165"/>
      <c r="V76" s="165"/>
      <c r="W76" s="165"/>
      <c r="X76" s="165"/>
      <c r="Y76" s="165"/>
      <c r="Z76" s="165"/>
      <c r="AA76" s="165"/>
      <c r="AB76" s="165"/>
      <c r="AC76" s="165"/>
      <c r="AD76" s="165"/>
      <c r="AE76" s="165"/>
      <c r="AF76" s="75"/>
    </row>
    <row r="77" spans="1:34" ht="12.75" customHeight="1" x14ac:dyDescent="0.25">
      <c r="B77" s="66" t="s">
        <v>90</v>
      </c>
      <c r="F77" s="166">
        <f>SUM(F64:F75)</f>
        <v>98240.36</v>
      </c>
      <c r="G77" s="91">
        <f>SUM(G64:G72)</f>
        <v>102320.90000000001</v>
      </c>
      <c r="H77" s="92">
        <f>SUM(H64:H75)</f>
        <v>131314.54</v>
      </c>
      <c r="I77" s="93">
        <f>SUM(I64:I75)</f>
        <v>112918.39000000001</v>
      </c>
      <c r="J77" s="187">
        <f>SUM(J64:J75)</f>
        <v>184506.95</v>
      </c>
      <c r="K77" s="218">
        <f>SUM(K64:K75)</f>
        <v>236550.83000000002</v>
      </c>
      <c r="L77" s="199">
        <f>SUM(L64:L75)</f>
        <v>355640.36</v>
      </c>
      <c r="M77" s="251">
        <f>SUM(M64:M76)</f>
        <v>263578.74</v>
      </c>
      <c r="N77" s="239">
        <f>SUM(N64:N75)</f>
        <v>330888.07</v>
      </c>
      <c r="O77" s="312">
        <f>SUM(O64:O75)</f>
        <v>282615.69</v>
      </c>
      <c r="P77" s="98">
        <f>SUM(P64:P75)</f>
        <v>280374.2</v>
      </c>
      <c r="Q77" s="395">
        <f>SUM(Q64:Q75)</f>
        <v>140918.29999999999</v>
      </c>
      <c r="R77" s="395">
        <f>SUM(R64:R75)</f>
        <v>321503</v>
      </c>
      <c r="S77" s="244">
        <f t="shared" ref="S77:AD77" si="7">SUM(S64:S75)</f>
        <v>15268</v>
      </c>
      <c r="T77" s="244">
        <f t="shared" si="7"/>
        <v>15418</v>
      </c>
      <c r="U77" s="244">
        <f t="shared" si="7"/>
        <v>11756.5</v>
      </c>
      <c r="V77" s="244">
        <f t="shared" si="7"/>
        <v>11868</v>
      </c>
      <c r="W77" s="244">
        <f t="shared" si="7"/>
        <v>11667</v>
      </c>
      <c r="X77" s="244">
        <f t="shared" si="7"/>
        <v>11753.5</v>
      </c>
      <c r="Y77" s="244">
        <f t="shared" si="7"/>
        <v>11667</v>
      </c>
      <c r="Z77" s="244">
        <f t="shared" si="7"/>
        <v>11666</v>
      </c>
      <c r="AA77" s="244">
        <f t="shared" si="7"/>
        <v>11753.5</v>
      </c>
      <c r="AB77" s="244">
        <f t="shared" si="7"/>
        <v>11665</v>
      </c>
      <c r="AC77" s="244">
        <f t="shared" si="7"/>
        <v>201665</v>
      </c>
      <c r="AD77" s="244">
        <f t="shared" si="7"/>
        <v>11752.5</v>
      </c>
      <c r="AE77" s="363">
        <f>SUM(S77:AD77)</f>
        <v>337900</v>
      </c>
    </row>
    <row r="78" spans="1:34" ht="12.75" customHeight="1" x14ac:dyDescent="0.25">
      <c r="F78" s="137"/>
      <c r="G78" s="110"/>
      <c r="H78" s="110"/>
      <c r="I78" s="110"/>
      <c r="J78" s="110"/>
      <c r="K78" s="110"/>
      <c r="L78" s="110"/>
      <c r="M78" s="110"/>
      <c r="N78" s="110"/>
      <c r="O78" s="110" t="s">
        <v>1</v>
      </c>
      <c r="P78" s="96">
        <f>SUM(P64:P75)</f>
        <v>280374.2</v>
      </c>
      <c r="Q78" s="96"/>
      <c r="R78" s="96"/>
      <c r="S78" s="158"/>
      <c r="T78" s="158"/>
      <c r="U78" s="158"/>
      <c r="V78" s="158"/>
      <c r="W78" s="158"/>
      <c r="X78" s="158"/>
      <c r="Y78" s="158"/>
      <c r="Z78" s="158"/>
      <c r="AA78" s="158"/>
      <c r="AB78" s="158"/>
      <c r="AC78" s="158"/>
      <c r="AD78" s="158"/>
      <c r="AE78" s="96">
        <f>SUM(AE64:AE75)</f>
        <v>337900</v>
      </c>
    </row>
    <row r="79" spans="1:34" ht="12.75" customHeight="1" x14ac:dyDescent="0.25">
      <c r="F79" s="137"/>
      <c r="G79" s="54"/>
      <c r="H79" s="54"/>
      <c r="I79" s="54"/>
      <c r="J79" s="54"/>
      <c r="K79" s="54"/>
      <c r="L79" s="54"/>
      <c r="M79" s="54"/>
      <c r="N79" s="54"/>
      <c r="O79" s="110" t="s">
        <v>1</v>
      </c>
      <c r="P79" s="110" t="s">
        <v>1</v>
      </c>
      <c r="Q79" s="110"/>
      <c r="R79" s="110"/>
      <c r="S79" s="110"/>
      <c r="T79" s="110"/>
      <c r="U79" s="110"/>
      <c r="V79" s="110"/>
      <c r="W79" s="110"/>
      <c r="X79" s="110"/>
      <c r="Y79" s="110"/>
      <c r="Z79" s="110"/>
      <c r="AA79" s="110"/>
      <c r="AB79" s="110"/>
      <c r="AC79" s="110"/>
      <c r="AD79" s="110"/>
      <c r="AE79" s="110" t="s">
        <v>1</v>
      </c>
      <c r="AF79" s="68"/>
    </row>
    <row r="80" spans="1:34" ht="12.75" customHeight="1" x14ac:dyDescent="0.25">
      <c r="A80" s="66" t="s">
        <v>91</v>
      </c>
      <c r="F80" s="138">
        <f t="shared" ref="F80:O80" si="8">+F61+F77</f>
        <v>297443.52999999997</v>
      </c>
      <c r="G80" s="139">
        <f t="shared" si="8"/>
        <v>313192.52999999997</v>
      </c>
      <c r="H80" s="105">
        <f t="shared" si="8"/>
        <v>353982.57</v>
      </c>
      <c r="I80" s="106">
        <f t="shared" si="8"/>
        <v>349253.22</v>
      </c>
      <c r="J80" s="189">
        <f t="shared" si="8"/>
        <v>443512.13</v>
      </c>
      <c r="K80" s="219">
        <f t="shared" si="8"/>
        <v>516669.99</v>
      </c>
      <c r="L80" s="200">
        <f t="shared" si="8"/>
        <v>644205.12000000011</v>
      </c>
      <c r="M80" s="252">
        <f t="shared" si="8"/>
        <v>525609.91</v>
      </c>
      <c r="N80" s="240">
        <f t="shared" si="8"/>
        <v>609417.28</v>
      </c>
      <c r="O80" s="323">
        <f t="shared" si="8"/>
        <v>741390.24000000022</v>
      </c>
      <c r="P80" s="108">
        <f>+P77+P61</f>
        <v>1007365.03</v>
      </c>
      <c r="Q80" s="396">
        <f>+Q61+Q77</f>
        <v>435075.72999999992</v>
      </c>
      <c r="R80" s="396">
        <f>+R61+R77</f>
        <v>631574</v>
      </c>
      <c r="S80" s="107">
        <f t="shared" ref="S80:AD80" si="9">SUM(S77+S61)</f>
        <v>67323</v>
      </c>
      <c r="T80" s="107">
        <f t="shared" si="9"/>
        <v>50186</v>
      </c>
      <c r="U80" s="107">
        <f t="shared" si="9"/>
        <v>67313.5</v>
      </c>
      <c r="V80" s="107">
        <f t="shared" si="9"/>
        <v>44561</v>
      </c>
      <c r="W80" s="107">
        <f t="shared" si="9"/>
        <v>44369</v>
      </c>
      <c r="X80" s="107">
        <f t="shared" si="9"/>
        <v>66463.5</v>
      </c>
      <c r="Y80" s="107">
        <f t="shared" si="9"/>
        <v>71904</v>
      </c>
      <c r="Z80" s="107">
        <f t="shared" si="9"/>
        <v>44603</v>
      </c>
      <c r="AA80" s="107">
        <f t="shared" si="9"/>
        <v>67302.5</v>
      </c>
      <c r="AB80" s="107">
        <f t="shared" si="9"/>
        <v>45596</v>
      </c>
      <c r="AC80" s="107">
        <f t="shared" si="9"/>
        <v>238766</v>
      </c>
      <c r="AD80" s="107">
        <f t="shared" si="9"/>
        <v>67091.5</v>
      </c>
      <c r="AE80" s="218">
        <f>SUM(S80:AD80)</f>
        <v>875479</v>
      </c>
      <c r="AF80" s="141" t="s">
        <v>1</v>
      </c>
    </row>
    <row r="81" spans="1:33" ht="12.75" customHeight="1" x14ac:dyDescent="0.25">
      <c r="F81" s="137"/>
      <c r="G81" s="110"/>
      <c r="H81" s="110"/>
      <c r="I81" s="110"/>
      <c r="J81" s="110"/>
      <c r="K81" s="110"/>
      <c r="L81" s="110"/>
      <c r="M81" s="110"/>
      <c r="N81" s="110"/>
      <c r="O81" s="110" t="s">
        <v>1</v>
      </c>
      <c r="P81" s="96" t="s">
        <v>1</v>
      </c>
      <c r="Q81" s="96"/>
      <c r="R81" s="96"/>
      <c r="S81" s="158"/>
      <c r="T81" s="158"/>
      <c r="U81" s="158"/>
      <c r="V81" s="158"/>
      <c r="W81" s="158"/>
      <c r="X81" s="158"/>
      <c r="Y81" s="158"/>
      <c r="Z81" s="158"/>
      <c r="AA81" s="158"/>
      <c r="AB81" s="158"/>
      <c r="AC81" s="158"/>
      <c r="AD81" s="158"/>
      <c r="AE81" s="96">
        <f>+AE78+AE62</f>
        <v>875479</v>
      </c>
    </row>
    <row r="82" spans="1:33" ht="12.75" customHeight="1" x14ac:dyDescent="0.25">
      <c r="F82" s="137"/>
      <c r="G82" s="54"/>
      <c r="H82" s="54"/>
      <c r="I82" s="54"/>
      <c r="J82" s="54"/>
      <c r="K82" s="54"/>
      <c r="L82" s="54"/>
      <c r="M82" s="54"/>
      <c r="N82" s="54"/>
      <c r="O82" s="110" t="s">
        <v>1</v>
      </c>
      <c r="P82" s="96"/>
      <c r="Q82" s="96"/>
      <c r="R82" s="96"/>
      <c r="S82" s="158"/>
      <c r="T82" s="158"/>
      <c r="U82" s="158"/>
      <c r="V82" s="158"/>
      <c r="W82" s="158"/>
      <c r="X82" s="158"/>
      <c r="Y82" s="158"/>
      <c r="Z82" s="158"/>
      <c r="AA82" s="158"/>
      <c r="AB82" s="158"/>
      <c r="AC82" s="158"/>
      <c r="AD82" s="158"/>
      <c r="AE82" s="96"/>
      <c r="AF82" s="68"/>
      <c r="AG82" s="54" t="s">
        <v>1</v>
      </c>
    </row>
    <row r="83" spans="1:33" ht="12.75" customHeight="1" thickBot="1" x14ac:dyDescent="0.3">
      <c r="A83" s="66" t="s">
        <v>92</v>
      </c>
      <c r="F83" s="142">
        <f t="shared" ref="F83:O83" si="10">+F23-F80</f>
        <v>77827.47000000003</v>
      </c>
      <c r="G83" s="91">
        <f t="shared" si="10"/>
        <v>81734.169999999984</v>
      </c>
      <c r="H83" s="92">
        <f t="shared" si="10"/>
        <v>57722.81</v>
      </c>
      <c r="I83" s="93">
        <f t="shared" si="10"/>
        <v>77228.030000000086</v>
      </c>
      <c r="J83" s="187">
        <f t="shared" si="10"/>
        <v>34682.509999999951</v>
      </c>
      <c r="K83" s="218">
        <f t="shared" si="10"/>
        <v>-9357.0400000000373</v>
      </c>
      <c r="L83" s="199">
        <f t="shared" si="10"/>
        <v>-229364.2900000001</v>
      </c>
      <c r="M83" s="251">
        <f t="shared" si="10"/>
        <v>76914.741000000038</v>
      </c>
      <c r="N83" s="239">
        <f t="shared" si="10"/>
        <v>4152.8700000001118</v>
      </c>
      <c r="O83" s="324">
        <f t="shared" si="10"/>
        <v>307881.7899999998</v>
      </c>
      <c r="P83" s="109">
        <f>+P23-P80</f>
        <v>581240.93999999994</v>
      </c>
      <c r="Q83" s="393">
        <f>+Q23-Q80</f>
        <v>344476.23000000004</v>
      </c>
      <c r="R83" s="393">
        <f>+R23-R80</f>
        <v>371536</v>
      </c>
      <c r="S83" s="82">
        <f t="shared" ref="S83:AD83" si="11">+S23-S80</f>
        <v>31776</v>
      </c>
      <c r="T83" s="82">
        <f t="shared" si="11"/>
        <v>48904</v>
      </c>
      <c r="U83" s="82">
        <f t="shared" si="11"/>
        <v>32776.5</v>
      </c>
      <c r="V83" s="82">
        <f t="shared" si="11"/>
        <v>55530</v>
      </c>
      <c r="W83" s="82">
        <f t="shared" si="11"/>
        <v>55721</v>
      </c>
      <c r="X83" s="82">
        <f t="shared" si="11"/>
        <v>45833.5</v>
      </c>
      <c r="Y83" s="82">
        <f t="shared" si="11"/>
        <v>40393</v>
      </c>
      <c r="Z83" s="82">
        <f t="shared" si="11"/>
        <v>67693</v>
      </c>
      <c r="AA83" s="82">
        <f t="shared" si="11"/>
        <v>32787.5</v>
      </c>
      <c r="AB83" s="82">
        <f t="shared" si="11"/>
        <v>53494</v>
      </c>
      <c r="AC83" s="82">
        <f t="shared" si="11"/>
        <v>-139676</v>
      </c>
      <c r="AD83" s="82">
        <f t="shared" si="11"/>
        <v>32998.5</v>
      </c>
      <c r="AE83" s="369">
        <f>SUM(S83:AD83)</f>
        <v>358231</v>
      </c>
      <c r="AF83" s="68"/>
    </row>
    <row r="84" spans="1:33" ht="12.75" customHeight="1" thickTop="1" x14ac:dyDescent="0.25">
      <c r="C84"/>
      <c r="D84"/>
      <c r="E84"/>
      <c r="F84"/>
      <c r="G84"/>
      <c r="H84"/>
      <c r="I84"/>
      <c r="J84"/>
      <c r="K84"/>
      <c r="L84"/>
      <c r="M84"/>
      <c r="N84"/>
      <c r="O84" s="321"/>
      <c r="P84" s="96" t="s">
        <v>1</v>
      </c>
      <c r="Q84" s="96"/>
      <c r="R84" s="96"/>
      <c r="S84"/>
      <c r="T84"/>
      <c r="U84"/>
      <c r="V84"/>
      <c r="W84"/>
      <c r="X84"/>
      <c r="Y84"/>
      <c r="Z84"/>
      <c r="AA84"/>
      <c r="AB84"/>
      <c r="AC84"/>
      <c r="AD84"/>
      <c r="AE84" s="96">
        <f>+AE24-AE81</f>
        <v>358231</v>
      </c>
      <c r="AF84" s="68"/>
    </row>
    <row r="85" spans="1:33" ht="12.75" customHeight="1" x14ac:dyDescent="0.25">
      <c r="A85" s="66"/>
      <c r="B85" s="66"/>
      <c r="F85" s="99"/>
      <c r="G85" s="110"/>
      <c r="H85" s="110"/>
      <c r="I85" s="110"/>
      <c r="J85" s="110"/>
      <c r="K85" s="110"/>
      <c r="L85" s="110"/>
      <c r="M85" s="110"/>
      <c r="N85" s="110"/>
      <c r="O85" s="321"/>
      <c r="P85" s="173"/>
      <c r="Q85" s="173"/>
      <c r="R85" s="173"/>
      <c r="S85" s="174"/>
      <c r="T85" s="174"/>
      <c r="U85" s="174"/>
      <c r="V85" s="174"/>
      <c r="W85" s="174"/>
      <c r="X85" s="174"/>
      <c r="Y85" s="174"/>
      <c r="Z85" s="174"/>
      <c r="AA85" s="174"/>
      <c r="AB85" s="175"/>
      <c r="AC85" s="175"/>
      <c r="AD85" s="175"/>
      <c r="AE85" s="173"/>
      <c r="AF85" s="121"/>
    </row>
    <row r="86" spans="1:33" ht="12.75" customHeight="1" x14ac:dyDescent="0.25">
      <c r="A86" s="66" t="s">
        <v>95</v>
      </c>
      <c r="C86" s="66"/>
      <c r="F86" s="137"/>
      <c r="G86" s="110"/>
      <c r="H86" s="110"/>
      <c r="I86" s="110"/>
      <c r="J86" s="110"/>
      <c r="K86" s="110"/>
      <c r="L86" s="110"/>
      <c r="M86" s="110"/>
      <c r="N86" s="110"/>
      <c r="O86" s="321"/>
      <c r="P86" s="103" t="s">
        <v>1</v>
      </c>
      <c r="Q86" s="103"/>
      <c r="R86" s="103"/>
      <c r="S86" s="77" t="s">
        <v>1</v>
      </c>
      <c r="T86" s="77" t="s">
        <v>1</v>
      </c>
      <c r="U86" s="77" t="s">
        <v>1</v>
      </c>
      <c r="V86" s="77" t="s">
        <v>1</v>
      </c>
      <c r="W86" s="77" t="s">
        <v>1</v>
      </c>
      <c r="X86" s="77" t="s">
        <v>1</v>
      </c>
      <c r="Y86" s="77" t="s">
        <v>1</v>
      </c>
      <c r="Z86" s="77" t="s">
        <v>1</v>
      </c>
      <c r="AA86" s="77" t="s">
        <v>1</v>
      </c>
      <c r="AB86" s="77" t="s">
        <v>1</v>
      </c>
      <c r="AC86" s="77" t="s">
        <v>1</v>
      </c>
      <c r="AD86" s="77" t="s">
        <v>1</v>
      </c>
      <c r="AE86" s="103" t="s">
        <v>1</v>
      </c>
      <c r="AF86" s="68"/>
    </row>
    <row r="87" spans="1:33" ht="12.75" customHeight="1" x14ac:dyDescent="0.25">
      <c r="A87" s="54" t="s">
        <v>1</v>
      </c>
      <c r="B87" s="144" t="s">
        <v>96</v>
      </c>
      <c r="C87" s="144"/>
      <c r="F87" s="137"/>
      <c r="G87" s="110"/>
      <c r="H87" s="110"/>
      <c r="I87" s="110"/>
      <c r="J87" s="110"/>
      <c r="K87" s="110"/>
      <c r="L87" s="110"/>
      <c r="M87" s="110"/>
      <c r="N87" s="110"/>
      <c r="O87" s="321"/>
      <c r="P87" s="94">
        <f>SUM(D87:O87)</f>
        <v>0</v>
      </c>
      <c r="Q87" s="397"/>
      <c r="R87" s="397"/>
      <c r="S87" s="115">
        <v>17778</v>
      </c>
      <c r="T87" s="111">
        <v>17778</v>
      </c>
      <c r="U87" s="111">
        <v>17778</v>
      </c>
      <c r="V87" s="111">
        <v>17778</v>
      </c>
      <c r="W87" s="111">
        <v>17778</v>
      </c>
      <c r="X87" s="111">
        <v>17778</v>
      </c>
      <c r="Y87" s="111">
        <v>17778</v>
      </c>
      <c r="Z87" s="111">
        <v>17778</v>
      </c>
      <c r="AA87" s="111">
        <v>17778</v>
      </c>
      <c r="AB87" s="111">
        <v>17778</v>
      </c>
      <c r="AC87" s="111">
        <v>17778</v>
      </c>
      <c r="AD87" s="111">
        <v>17778</v>
      </c>
      <c r="AE87" s="368">
        <f>SUM(S87:AD87)</f>
        <v>213336</v>
      </c>
      <c r="AF87" s="68" t="s">
        <v>1</v>
      </c>
    </row>
    <row r="88" spans="1:33" ht="12.75" customHeight="1" x14ac:dyDescent="0.25">
      <c r="A88" s="66" t="s">
        <v>97</v>
      </c>
      <c r="C88"/>
      <c r="G88" s="54"/>
      <c r="H88" s="54"/>
      <c r="I88" s="54"/>
      <c r="J88" s="54"/>
      <c r="K88" s="54"/>
      <c r="L88" s="54"/>
      <c r="M88" s="54"/>
      <c r="N88" s="54"/>
      <c r="O88" s="321"/>
      <c r="P88" s="110" t="s">
        <v>1</v>
      </c>
      <c r="Q88" s="110"/>
      <c r="R88" s="110"/>
      <c r="AE88" s="110" t="s">
        <v>1</v>
      </c>
      <c r="AF88" s="121"/>
    </row>
    <row r="89" spans="1:33" ht="12.75" customHeight="1" x14ac:dyDescent="0.25">
      <c r="A89" s="66"/>
      <c r="B89" s="144" t="s">
        <v>96</v>
      </c>
      <c r="C89"/>
      <c r="G89" s="54"/>
      <c r="H89" s="54"/>
      <c r="I89" s="54"/>
      <c r="J89" s="54"/>
      <c r="K89" s="54"/>
      <c r="L89" s="54"/>
      <c r="M89" s="54"/>
      <c r="N89" s="54"/>
      <c r="O89" s="321"/>
      <c r="P89" s="212">
        <f>SUM(D89:O89)</f>
        <v>0</v>
      </c>
      <c r="Q89" s="398"/>
      <c r="R89" s="398"/>
      <c r="S89" s="211">
        <v>2700</v>
      </c>
      <c r="T89" s="211">
        <v>2700</v>
      </c>
      <c r="U89" s="211">
        <v>2700</v>
      </c>
      <c r="V89" s="211">
        <v>2700</v>
      </c>
      <c r="W89" s="211">
        <v>2700</v>
      </c>
      <c r="X89" s="211">
        <v>2700</v>
      </c>
      <c r="Y89" s="211">
        <v>2700</v>
      </c>
      <c r="Z89" s="211">
        <v>2700</v>
      </c>
      <c r="AA89" s="211">
        <v>2700</v>
      </c>
      <c r="AB89" s="211">
        <v>2700</v>
      </c>
      <c r="AC89" s="211">
        <v>2700</v>
      </c>
      <c r="AD89" s="211">
        <v>2700</v>
      </c>
      <c r="AE89" s="219">
        <f>SUM(S89:AD89)</f>
        <v>32400</v>
      </c>
      <c r="AF89" s="121"/>
    </row>
    <row r="90" spans="1:33" ht="12.75" customHeight="1" x14ac:dyDescent="0.25">
      <c r="A90" s="66" t="s">
        <v>98</v>
      </c>
      <c r="C90"/>
      <c r="G90" s="54"/>
      <c r="H90" s="54"/>
      <c r="I90" s="54"/>
      <c r="J90" s="54"/>
      <c r="K90" s="54"/>
      <c r="L90" s="54"/>
      <c r="M90" s="54"/>
      <c r="N90" s="54"/>
      <c r="O90" s="321"/>
      <c r="P90" s="110"/>
      <c r="Q90" s="110"/>
      <c r="R90" s="110"/>
      <c r="AE90" s="110"/>
      <c r="AF90" s="121"/>
    </row>
    <row r="91" spans="1:33" ht="12.75" customHeight="1" x14ac:dyDescent="0.25">
      <c r="A91" s="66"/>
      <c r="B91" s="144" t="s">
        <v>96</v>
      </c>
      <c r="C91"/>
      <c r="G91" s="54"/>
      <c r="H91" s="54"/>
      <c r="I91" s="54"/>
      <c r="J91" s="54"/>
      <c r="K91" s="54"/>
      <c r="L91" s="54"/>
      <c r="M91" s="54"/>
      <c r="N91" s="54"/>
      <c r="O91" s="321"/>
      <c r="P91" s="212">
        <f>SUM(D91:O91)</f>
        <v>0</v>
      </c>
      <c r="Q91" s="398"/>
      <c r="R91" s="398"/>
      <c r="S91" s="211">
        <v>7600</v>
      </c>
      <c r="T91" s="211">
        <v>7600</v>
      </c>
      <c r="U91" s="211">
        <v>7600</v>
      </c>
      <c r="V91" s="211">
        <v>7600</v>
      </c>
      <c r="W91" s="211">
        <v>7600</v>
      </c>
      <c r="X91" s="211">
        <v>7600</v>
      </c>
      <c r="Y91" s="211">
        <v>7600</v>
      </c>
      <c r="Z91" s="211">
        <v>7600</v>
      </c>
      <c r="AA91" s="211">
        <v>7600</v>
      </c>
      <c r="AB91" s="211">
        <v>7600</v>
      </c>
      <c r="AC91" s="211">
        <v>7600</v>
      </c>
      <c r="AD91" s="211">
        <v>7600</v>
      </c>
      <c r="AE91" s="219">
        <f>SUM(S91:AD91)</f>
        <v>91200</v>
      </c>
      <c r="AF91" s="121"/>
    </row>
    <row r="92" spans="1:33" ht="12.75" customHeight="1" x14ac:dyDescent="0.25">
      <c r="A92" s="66"/>
      <c r="B92" s="144"/>
      <c r="C92"/>
      <c r="G92" s="54"/>
      <c r="H92" s="54"/>
      <c r="I92" s="54"/>
      <c r="J92" s="54"/>
      <c r="K92" s="54"/>
      <c r="L92" s="54"/>
      <c r="M92" s="54"/>
      <c r="N92" s="54"/>
      <c r="O92" s="321"/>
      <c r="P92" s="99"/>
      <c r="Q92" s="99"/>
      <c r="R92" s="99"/>
      <c r="AE92" s="99"/>
      <c r="AF92" s="121"/>
    </row>
    <row r="93" spans="1:33" ht="12.75" customHeight="1" thickBot="1" x14ac:dyDescent="0.3">
      <c r="A93" s="66"/>
      <c r="B93" s="144"/>
      <c r="C93"/>
      <c r="G93" s="54"/>
      <c r="H93" s="54"/>
      <c r="I93" s="54"/>
      <c r="J93" s="54"/>
      <c r="K93" s="54"/>
      <c r="L93" s="54"/>
      <c r="M93" s="54"/>
      <c r="N93" s="54"/>
      <c r="O93" s="321"/>
      <c r="P93" s="99"/>
      <c r="Q93" s="99"/>
      <c r="R93" s="99"/>
      <c r="S93" s="381">
        <f>SUM(S86:S92)</f>
        <v>28078</v>
      </c>
      <c r="T93" s="381">
        <f t="shared" ref="T93:AD93" si="12">SUM(T86:T92)</f>
        <v>28078</v>
      </c>
      <c r="U93" s="381">
        <f t="shared" si="12"/>
        <v>28078</v>
      </c>
      <c r="V93" s="381">
        <f t="shared" si="12"/>
        <v>28078</v>
      </c>
      <c r="W93" s="381">
        <f t="shared" si="12"/>
        <v>28078</v>
      </c>
      <c r="X93" s="381">
        <f t="shared" si="12"/>
        <v>28078</v>
      </c>
      <c r="Y93" s="381">
        <f t="shared" si="12"/>
        <v>28078</v>
      </c>
      <c r="Z93" s="381">
        <f t="shared" si="12"/>
        <v>28078</v>
      </c>
      <c r="AA93" s="381">
        <f t="shared" si="12"/>
        <v>28078</v>
      </c>
      <c r="AB93" s="381">
        <f t="shared" si="12"/>
        <v>28078</v>
      </c>
      <c r="AC93" s="381">
        <f t="shared" si="12"/>
        <v>28078</v>
      </c>
      <c r="AD93" s="381">
        <f t="shared" si="12"/>
        <v>28078</v>
      </c>
      <c r="AE93" s="216">
        <f>SUM(S93:AD93)</f>
        <v>336936</v>
      </c>
      <c r="AF93" s="121"/>
    </row>
    <row r="94" spans="1:33" ht="12.75" customHeight="1" thickTop="1" x14ac:dyDescent="0.25">
      <c r="A94" s="66"/>
      <c r="B94" s="144"/>
      <c r="C94"/>
      <c r="G94" s="54"/>
      <c r="H94" s="54"/>
      <c r="I94" s="54"/>
      <c r="J94" s="54"/>
      <c r="K94" s="54"/>
      <c r="L94" s="54"/>
      <c r="M94" s="54"/>
      <c r="N94" s="54"/>
      <c r="O94" s="321"/>
      <c r="P94" s="99"/>
      <c r="Q94" s="99"/>
      <c r="R94" s="99"/>
      <c r="S94" s="110"/>
      <c r="T94" s="110"/>
      <c r="U94" s="110"/>
      <c r="V94" s="110"/>
      <c r="W94" s="110"/>
      <c r="X94" s="110"/>
      <c r="Y94" s="110"/>
      <c r="Z94" s="110"/>
      <c r="AA94" s="110"/>
      <c r="AB94" s="110"/>
      <c r="AC94" s="110"/>
      <c r="AD94" s="110"/>
      <c r="AE94" s="99"/>
      <c r="AF94" s="121"/>
    </row>
    <row r="95" spans="1:33" ht="12.75" customHeight="1" x14ac:dyDescent="0.25">
      <c r="C95"/>
      <c r="D95"/>
      <c r="E95"/>
      <c r="F95"/>
      <c r="G95"/>
      <c r="H95"/>
      <c r="I95"/>
      <c r="J95"/>
      <c r="K95"/>
      <c r="L95"/>
      <c r="M95"/>
      <c r="N95"/>
      <c r="O95" s="321"/>
      <c r="P95" s="96" t="s">
        <v>1</v>
      </c>
      <c r="Q95" s="96"/>
      <c r="R95" s="96"/>
      <c r="S95"/>
      <c r="T95"/>
      <c r="U95"/>
      <c r="V95"/>
      <c r="W95"/>
      <c r="X95"/>
      <c r="Y95"/>
      <c r="Z95"/>
      <c r="AA95"/>
      <c r="AB95"/>
      <c r="AC95" s="179" t="s">
        <v>93</v>
      </c>
      <c r="AD95"/>
      <c r="AE95" s="96">
        <f>+AE9</f>
        <v>157590</v>
      </c>
      <c r="AF95" s="68"/>
    </row>
    <row r="96" spans="1:33" ht="12.75" customHeight="1" x14ac:dyDescent="0.25">
      <c r="F96" s="137"/>
      <c r="G96" s="110" t="s">
        <v>1</v>
      </c>
      <c r="H96" s="110"/>
      <c r="I96" s="110"/>
      <c r="J96" s="110"/>
      <c r="K96" s="110"/>
      <c r="L96" s="110"/>
      <c r="M96" s="110"/>
      <c r="N96" s="110"/>
      <c r="O96" s="322" t="s">
        <v>1</v>
      </c>
      <c r="P96" s="230" t="s">
        <v>1</v>
      </c>
      <c r="Q96" s="230"/>
      <c r="R96" s="230"/>
      <c r="S96" s="158"/>
      <c r="T96" s="158"/>
      <c r="U96" s="158"/>
      <c r="V96" s="158"/>
      <c r="W96" s="158"/>
      <c r="X96" s="158"/>
      <c r="Y96" s="158"/>
      <c r="Z96" s="158"/>
      <c r="AA96" s="158"/>
      <c r="AB96" s="158"/>
      <c r="AC96" s="231" t="s">
        <v>94</v>
      </c>
      <c r="AD96" s="158"/>
      <c r="AE96" s="230">
        <f>+AE83-AE95</f>
        <v>200641</v>
      </c>
      <c r="AF96" s="68"/>
    </row>
    <row r="97" spans="1:33" ht="12.75" customHeight="1" x14ac:dyDescent="0.25">
      <c r="A97" s="66"/>
      <c r="B97" s="144"/>
      <c r="C97"/>
      <c r="G97" s="54"/>
      <c r="H97" s="54"/>
      <c r="I97" s="54"/>
      <c r="J97" s="54"/>
      <c r="K97" s="54"/>
      <c r="L97" s="54"/>
      <c r="M97" s="54"/>
      <c r="N97" s="54"/>
      <c r="O97" s="321"/>
      <c r="P97" s="99"/>
      <c r="Q97" s="99"/>
      <c r="R97" s="99"/>
      <c r="AC97" s="66" t="s">
        <v>186</v>
      </c>
      <c r="AE97" s="99">
        <f>+AE96-AE93</f>
        <v>-136295</v>
      </c>
      <c r="AF97" s="121"/>
    </row>
    <row r="98" spans="1:33" ht="12.75" customHeight="1" x14ac:dyDescent="0.25">
      <c r="A98" s="66"/>
      <c r="B98" s="144"/>
      <c r="C98"/>
      <c r="G98" s="54"/>
      <c r="H98" s="54"/>
      <c r="I98" s="54"/>
      <c r="J98" s="54"/>
      <c r="K98" s="54"/>
      <c r="L98" s="54"/>
      <c r="M98" s="54"/>
      <c r="N98" s="54"/>
      <c r="O98" s="321"/>
      <c r="P98" s="99"/>
      <c r="Q98" s="99"/>
      <c r="R98" s="99"/>
      <c r="AE98" s="99"/>
      <c r="AF98" s="121"/>
    </row>
    <row r="99" spans="1:33" ht="12.75" customHeight="1" x14ac:dyDescent="0.25">
      <c r="A99" s="66"/>
      <c r="B99" s="144"/>
      <c r="C99"/>
      <c r="G99" s="54"/>
      <c r="H99" s="54"/>
      <c r="I99" s="54"/>
      <c r="J99" s="54"/>
      <c r="K99" s="54"/>
      <c r="L99" s="54"/>
      <c r="M99" s="54"/>
      <c r="N99" s="54"/>
      <c r="O99" s="321"/>
      <c r="P99" s="99"/>
      <c r="Q99" s="99"/>
      <c r="R99" s="99"/>
      <c r="AE99" s="99"/>
      <c r="AF99" s="121"/>
    </row>
    <row r="100" spans="1:33" ht="12.75" customHeight="1" x14ac:dyDescent="0.25">
      <c r="A100" s="66" t="s">
        <v>99</v>
      </c>
      <c r="B100" s="66"/>
      <c r="F100" s="99"/>
      <c r="G100" s="110"/>
      <c r="H100" s="110"/>
      <c r="I100" s="110"/>
      <c r="J100" s="110"/>
      <c r="K100" s="110"/>
      <c r="L100" s="110"/>
      <c r="M100" s="110"/>
      <c r="N100" s="110"/>
      <c r="O100" s="321"/>
      <c r="P100" s="173"/>
      <c r="Q100" s="173"/>
      <c r="R100" s="173"/>
      <c r="S100" s="146"/>
      <c r="T100" s="146"/>
      <c r="U100" s="146"/>
      <c r="V100" s="146"/>
      <c r="W100" s="146"/>
      <c r="X100" s="146"/>
      <c r="Y100" s="146"/>
      <c r="Z100" s="146"/>
      <c r="AA100" s="146"/>
      <c r="AB100" s="146"/>
      <c r="AC100" s="146"/>
      <c r="AD100" s="146"/>
      <c r="AE100" s="173"/>
      <c r="AF100" s="228"/>
    </row>
    <row r="101" spans="1:33" ht="12.75" customHeight="1" x14ac:dyDescent="0.25">
      <c r="A101" s="66"/>
      <c r="B101" s="54" t="s">
        <v>1</v>
      </c>
      <c r="G101" s="110"/>
      <c r="H101" s="110"/>
      <c r="I101" s="110"/>
      <c r="J101" s="110"/>
      <c r="K101" s="110"/>
      <c r="L101" s="110"/>
      <c r="M101" s="110"/>
      <c r="N101" s="110"/>
      <c r="O101" s="321"/>
      <c r="P101" s="281">
        <f>SUM(D101:O101)</f>
        <v>0</v>
      </c>
      <c r="Q101" s="281"/>
      <c r="R101" s="281"/>
      <c r="S101" s="281" t="s">
        <v>1</v>
      </c>
      <c r="T101" s="281" t="s">
        <v>1</v>
      </c>
      <c r="U101" s="281" t="s">
        <v>1</v>
      </c>
      <c r="V101" s="281" t="s">
        <v>1</v>
      </c>
      <c r="W101" s="281" t="s">
        <v>1</v>
      </c>
      <c r="X101" s="281" t="s">
        <v>1</v>
      </c>
      <c r="Y101" s="281" t="s">
        <v>1</v>
      </c>
      <c r="Z101" s="281" t="s">
        <v>1</v>
      </c>
      <c r="AA101" s="281"/>
      <c r="AB101" s="281"/>
      <c r="AC101" s="281"/>
      <c r="AD101" s="281"/>
      <c r="AE101" s="281">
        <f>SUM(S101:AD101)</f>
        <v>0</v>
      </c>
      <c r="AF101" s="228"/>
    </row>
    <row r="102" spans="1:33" ht="12.75" customHeight="1" x14ac:dyDescent="0.25">
      <c r="A102" s="66"/>
      <c r="G102" s="110"/>
      <c r="H102" s="110"/>
      <c r="I102" s="110"/>
      <c r="J102" s="110"/>
      <c r="K102" s="110"/>
      <c r="L102" s="110"/>
      <c r="M102" s="110"/>
      <c r="N102" s="110"/>
      <c r="O102" s="54"/>
      <c r="P102" s="146"/>
      <c r="Q102" s="146"/>
      <c r="R102" s="146"/>
      <c r="S102" s="146"/>
      <c r="T102" s="146"/>
      <c r="U102" s="146"/>
      <c r="V102" s="146"/>
      <c r="W102" s="146"/>
      <c r="X102" s="146"/>
      <c r="Y102" s="146"/>
      <c r="Z102" s="146"/>
      <c r="AA102" s="146"/>
      <c r="AB102" s="146"/>
      <c r="AC102" s="146"/>
      <c r="AD102" s="146"/>
      <c r="AE102" s="146"/>
      <c r="AF102" s="228"/>
    </row>
    <row r="103" spans="1:33" ht="12.75" customHeight="1" x14ac:dyDescent="0.25">
      <c r="A103" s="66"/>
      <c r="G103" s="110"/>
      <c r="H103" s="110"/>
      <c r="I103" s="110"/>
      <c r="J103" s="110"/>
      <c r="K103" s="110"/>
      <c r="L103" s="110"/>
      <c r="M103" s="110"/>
      <c r="N103" s="110"/>
      <c r="O103" s="54"/>
      <c r="P103" s="146"/>
      <c r="Q103" s="146"/>
      <c r="R103" s="146"/>
      <c r="S103" s="146"/>
      <c r="T103" s="146"/>
      <c r="U103" s="146"/>
      <c r="V103" s="146"/>
      <c r="W103" s="146"/>
      <c r="X103" s="146"/>
      <c r="Y103" s="146"/>
      <c r="Z103" s="146"/>
      <c r="AA103" s="146"/>
      <c r="AB103" s="146"/>
      <c r="AC103" s="146"/>
      <c r="AD103" s="146"/>
      <c r="AE103" s="146"/>
      <c r="AF103" s="228"/>
    </row>
    <row r="104" spans="1:33" ht="12.75" customHeight="1" x14ac:dyDescent="0.25">
      <c r="A104" s="66"/>
      <c r="G104" s="110"/>
      <c r="H104" s="110"/>
      <c r="I104" s="110"/>
      <c r="J104" s="110"/>
      <c r="K104" s="110"/>
      <c r="L104" s="110"/>
      <c r="M104" s="110"/>
      <c r="N104" s="110"/>
      <c r="O104" s="54"/>
      <c r="P104" s="146"/>
      <c r="Q104" s="146"/>
      <c r="R104" s="146"/>
      <c r="S104" s="146"/>
      <c r="T104" s="146"/>
      <c r="U104" s="146"/>
      <c r="V104" s="146"/>
      <c r="W104" s="146"/>
      <c r="X104" s="146"/>
      <c r="Y104" s="146"/>
      <c r="Z104" s="146"/>
      <c r="AA104" s="146"/>
      <c r="AB104" s="146"/>
      <c r="AC104" s="146"/>
      <c r="AD104" s="146"/>
      <c r="AE104" s="146"/>
      <c r="AF104" s="228"/>
    </row>
    <row r="105" spans="1:33" ht="12.75" customHeight="1" x14ac:dyDescent="0.25">
      <c r="A105" s="66"/>
      <c r="G105" s="110"/>
      <c r="H105" s="110"/>
      <c r="I105" s="110"/>
      <c r="J105" s="110"/>
      <c r="K105" s="110"/>
      <c r="L105" s="110"/>
      <c r="M105" s="110"/>
      <c r="N105" s="110"/>
      <c r="O105" s="54"/>
      <c r="P105" s="146"/>
      <c r="Q105" s="146"/>
      <c r="R105" s="146"/>
      <c r="S105" s="146"/>
      <c r="T105" s="146"/>
      <c r="U105" s="146"/>
      <c r="V105" s="146"/>
      <c r="W105" s="146"/>
      <c r="X105" s="146"/>
      <c r="Y105" s="146"/>
      <c r="Z105" s="146"/>
      <c r="AA105" s="146"/>
      <c r="AB105" s="146"/>
      <c r="AC105" s="146"/>
      <c r="AD105" s="146"/>
      <c r="AE105" s="146"/>
      <c r="AF105" s="228"/>
    </row>
    <row r="106" spans="1:33" ht="12.75" customHeight="1" x14ac:dyDescent="0.25">
      <c r="A106" s="66"/>
      <c r="G106" s="110"/>
      <c r="H106" s="110"/>
      <c r="I106" s="110"/>
      <c r="J106" s="110"/>
      <c r="K106" s="110"/>
      <c r="L106" s="110"/>
      <c r="M106" s="110"/>
      <c r="N106" s="110"/>
      <c r="O106" s="54"/>
      <c r="P106" s="146"/>
      <c r="Q106" s="146"/>
      <c r="R106" s="146"/>
      <c r="S106" s="146"/>
      <c r="T106" s="146"/>
      <c r="U106" s="146"/>
      <c r="V106" s="146"/>
      <c r="W106" s="146"/>
      <c r="X106" s="146"/>
      <c r="Y106" s="146"/>
      <c r="Z106" s="146"/>
      <c r="AA106" s="146"/>
      <c r="AB106" s="146"/>
      <c r="AC106" s="146"/>
      <c r="AD106" s="146"/>
      <c r="AE106" s="146"/>
      <c r="AF106" s="228"/>
    </row>
    <row r="107" spans="1:33" ht="12.75" customHeight="1" x14ac:dyDescent="0.25">
      <c r="A107" s="66"/>
      <c r="G107" s="110"/>
      <c r="H107" s="110"/>
      <c r="I107" s="110"/>
      <c r="J107" s="110"/>
      <c r="K107" s="110"/>
      <c r="L107" s="110"/>
      <c r="M107" s="110"/>
      <c r="N107" s="110"/>
      <c r="O107" s="54"/>
      <c r="P107" s="146"/>
      <c r="Q107" s="146"/>
      <c r="R107" s="146"/>
      <c r="S107" s="146"/>
      <c r="T107" s="146"/>
      <c r="U107" s="146"/>
      <c r="V107" s="146"/>
      <c r="W107" s="146"/>
      <c r="X107" s="146"/>
      <c r="Y107" s="146"/>
      <c r="Z107" s="146"/>
      <c r="AA107" s="146"/>
      <c r="AB107" s="146"/>
      <c r="AC107" s="146"/>
      <c r="AD107" s="146"/>
      <c r="AE107" s="146"/>
      <c r="AF107" s="228"/>
    </row>
    <row r="108" spans="1:33" ht="12.75" customHeight="1" x14ac:dyDescent="0.25">
      <c r="A108" s="66"/>
      <c r="G108" s="110"/>
      <c r="H108" s="110"/>
      <c r="I108" s="110"/>
      <c r="J108" s="110"/>
      <c r="K108" s="110"/>
      <c r="L108" s="110"/>
      <c r="M108" s="110"/>
      <c r="N108" s="110"/>
      <c r="O108" s="54"/>
      <c r="P108" s="146"/>
      <c r="Q108" s="146"/>
      <c r="R108" s="146"/>
      <c r="S108" s="146"/>
      <c r="T108" s="146"/>
      <c r="U108" s="146"/>
      <c r="V108" s="146"/>
      <c r="W108" s="146"/>
      <c r="X108" s="146"/>
      <c r="Y108" s="146"/>
      <c r="Z108" s="146"/>
      <c r="AA108" s="146"/>
      <c r="AB108" s="146"/>
      <c r="AC108" s="146"/>
      <c r="AD108" s="146"/>
      <c r="AE108" s="146"/>
      <c r="AF108" s="228"/>
    </row>
    <row r="109" spans="1:33" ht="12.75" customHeight="1" x14ac:dyDescent="0.25">
      <c r="A109" s="66"/>
      <c r="G109" s="110"/>
      <c r="H109" s="110"/>
      <c r="I109" s="110"/>
      <c r="J109" s="110"/>
      <c r="K109" s="110"/>
      <c r="L109" s="110"/>
      <c r="M109" s="110"/>
      <c r="N109" s="110"/>
      <c r="O109" s="54"/>
      <c r="P109" s="146"/>
      <c r="Q109" s="146"/>
      <c r="R109" s="146"/>
      <c r="S109" s="146"/>
      <c r="T109" s="146"/>
      <c r="U109" s="146"/>
      <c r="V109" s="146"/>
      <c r="W109" s="146"/>
      <c r="X109" s="146"/>
      <c r="Y109" s="146"/>
      <c r="Z109" s="146"/>
      <c r="AA109" s="146"/>
      <c r="AB109" s="146"/>
      <c r="AC109" s="146"/>
      <c r="AD109" s="146"/>
      <c r="AE109" s="146"/>
      <c r="AF109" s="121"/>
    </row>
    <row r="110" spans="1:33" ht="12.75" customHeight="1" x14ac:dyDescent="0.25">
      <c r="A110" s="66"/>
      <c r="G110" s="99"/>
      <c r="H110" s="99"/>
      <c r="I110" s="99"/>
      <c r="J110" s="99"/>
      <c r="K110" s="99"/>
      <c r="L110" s="99"/>
      <c r="M110" s="99"/>
      <c r="N110" s="99"/>
      <c r="O110" s="54"/>
      <c r="P110" s="101"/>
      <c r="Q110" s="101"/>
      <c r="R110" s="101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1"/>
      <c r="AD110" s="101"/>
      <c r="AE110" s="101"/>
      <c r="AG110" s="228"/>
    </row>
    <row r="111" spans="1:33" ht="12.75" customHeight="1" x14ac:dyDescent="0.25">
      <c r="G111" s="110"/>
      <c r="H111" s="110"/>
      <c r="I111" s="110"/>
      <c r="J111" s="110"/>
      <c r="K111" s="110"/>
      <c r="L111" s="110"/>
      <c r="M111" s="110"/>
      <c r="N111" s="110"/>
      <c r="O111" s="54"/>
      <c r="P111" s="146"/>
      <c r="Q111" s="146"/>
      <c r="R111" s="146"/>
      <c r="S111" s="146"/>
      <c r="T111" s="146"/>
      <c r="U111" s="146"/>
      <c r="V111" s="146"/>
      <c r="W111" s="146"/>
      <c r="X111" s="146"/>
      <c r="Y111" s="146"/>
      <c r="Z111" s="146"/>
      <c r="AA111" s="146"/>
      <c r="AB111" s="146"/>
      <c r="AC111" s="146"/>
      <c r="AD111" s="146"/>
      <c r="AE111" s="146"/>
      <c r="AF111" s="228"/>
    </row>
    <row r="112" spans="1:33" ht="12.75" customHeight="1" x14ac:dyDescent="0.25">
      <c r="A112" s="66"/>
      <c r="G112" s="101"/>
      <c r="H112" s="101"/>
      <c r="I112" s="101"/>
      <c r="J112" s="101"/>
      <c r="K112" s="101"/>
      <c r="L112" s="101"/>
      <c r="M112" s="101"/>
      <c r="N112" s="101"/>
      <c r="O112" s="54"/>
      <c r="P112" s="101"/>
      <c r="Q112" s="101"/>
      <c r="R112" s="101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1"/>
      <c r="AD112" s="101"/>
      <c r="AE112" s="101"/>
      <c r="AF112" s="228"/>
    </row>
    <row r="113" spans="1:32" ht="12.75" customHeight="1" x14ac:dyDescent="0.25">
      <c r="G113" s="120"/>
      <c r="H113" s="120"/>
      <c r="I113" s="120"/>
      <c r="J113" s="120"/>
      <c r="K113" s="120"/>
      <c r="L113" s="120"/>
      <c r="M113" s="120"/>
      <c r="N113" s="120"/>
      <c r="O113" s="54"/>
      <c r="P113" s="146"/>
      <c r="Q113" s="146"/>
      <c r="R113" s="146"/>
      <c r="S113" s="146"/>
      <c r="T113" s="146"/>
      <c r="U113" s="146"/>
      <c r="V113" s="146"/>
      <c r="W113" s="146"/>
      <c r="X113" s="146"/>
      <c r="Y113" s="146"/>
      <c r="Z113" s="146"/>
      <c r="AA113" s="146"/>
      <c r="AB113" s="146"/>
      <c r="AC113" s="146"/>
      <c r="AD113" s="146"/>
      <c r="AE113" s="146"/>
      <c r="AF113" s="228"/>
    </row>
    <row r="114" spans="1:32" ht="12.75" customHeight="1" x14ac:dyDescent="0.25">
      <c r="A114" s="66"/>
      <c r="G114" s="118"/>
      <c r="H114" s="118"/>
      <c r="I114" s="118"/>
      <c r="J114" s="118"/>
      <c r="K114" s="118"/>
      <c r="L114" s="118"/>
      <c r="M114" s="118"/>
      <c r="N114" s="118"/>
      <c r="O114" s="54"/>
      <c r="P114" s="146"/>
      <c r="Q114" s="146"/>
      <c r="R114" s="146"/>
      <c r="S114" s="146"/>
      <c r="T114" s="146"/>
      <c r="U114" s="146"/>
      <c r="V114" s="146"/>
      <c r="W114" s="146"/>
      <c r="X114" s="146"/>
      <c r="Y114" s="146"/>
      <c r="Z114" s="146"/>
      <c r="AA114" s="146"/>
      <c r="AB114" s="146"/>
      <c r="AC114" s="146"/>
      <c r="AD114" s="146"/>
      <c r="AE114" s="146"/>
      <c r="AF114" s="228"/>
    </row>
    <row r="115" spans="1:32" ht="12.75" customHeight="1" x14ac:dyDescent="0.25">
      <c r="A115" s="66"/>
      <c r="B115"/>
      <c r="C115"/>
      <c r="D115"/>
      <c r="E115"/>
      <c r="G115"/>
      <c r="H115" s="118"/>
      <c r="I115" s="118"/>
      <c r="J115" s="118"/>
      <c r="K115" s="118"/>
      <c r="L115" s="118"/>
      <c r="M115" s="118"/>
      <c r="N115" s="118"/>
      <c r="O115" s="54"/>
      <c r="P115" s="146"/>
      <c r="Q115" s="146"/>
      <c r="R115" s="146"/>
      <c r="S115" s="146"/>
      <c r="T115" s="146"/>
      <c r="U115" s="146"/>
      <c r="V115" s="146"/>
      <c r="W115" s="146"/>
      <c r="X115" s="146"/>
      <c r="Y115" s="146"/>
      <c r="Z115" s="146"/>
      <c r="AA115" s="146"/>
      <c r="AB115" s="146"/>
      <c r="AC115" s="146"/>
      <c r="AD115" s="146"/>
      <c r="AE115" s="146"/>
      <c r="AF115" s="121"/>
    </row>
    <row r="116" spans="1:32" ht="12.75" customHeight="1" x14ac:dyDescent="0.25">
      <c r="A116" s="66"/>
      <c r="C116" s="66" t="s">
        <v>1</v>
      </c>
      <c r="D116"/>
      <c r="E116"/>
      <c r="G116"/>
      <c r="H116" s="120"/>
      <c r="I116" s="120"/>
      <c r="J116" s="120"/>
      <c r="K116" s="120"/>
      <c r="L116" s="120"/>
      <c r="M116" s="120"/>
      <c r="N116" s="120"/>
      <c r="O116" s="54"/>
      <c r="P116" s="146"/>
      <c r="Q116" s="146"/>
      <c r="R116" s="146"/>
      <c r="S116" s="146"/>
      <c r="T116" s="146"/>
      <c r="U116" s="146"/>
      <c r="V116" s="146"/>
      <c r="W116" s="146"/>
      <c r="X116" s="146"/>
      <c r="Y116" s="146"/>
      <c r="Z116" s="146"/>
      <c r="AA116" s="146"/>
      <c r="AB116" s="146"/>
      <c r="AC116" s="146"/>
      <c r="AD116" s="146"/>
      <c r="AE116" s="146"/>
      <c r="AF116" s="121"/>
    </row>
    <row r="117" spans="1:32" ht="12.75" customHeight="1" x14ac:dyDescent="0.25">
      <c r="A117" s="66"/>
      <c r="C117"/>
      <c r="D117"/>
      <c r="E117"/>
      <c r="F117" s="144"/>
      <c r="G117" s="54" t="s">
        <v>1</v>
      </c>
      <c r="H117" s="120"/>
      <c r="I117" s="120"/>
      <c r="J117" s="120"/>
      <c r="K117" s="120"/>
      <c r="L117" s="120"/>
      <c r="M117" s="120"/>
      <c r="N117" s="120"/>
      <c r="O117" s="54"/>
      <c r="P117" s="146"/>
      <c r="Q117" s="146"/>
      <c r="R117" s="146"/>
      <c r="S117" s="146"/>
      <c r="T117" s="146"/>
      <c r="U117" s="146"/>
      <c r="V117" s="146"/>
      <c r="W117" s="146"/>
      <c r="X117" s="146"/>
      <c r="Y117" s="146"/>
      <c r="Z117" s="146"/>
      <c r="AA117" s="146"/>
      <c r="AB117" s="146"/>
      <c r="AC117" s="146"/>
      <c r="AD117" s="146"/>
      <c r="AE117" s="146"/>
      <c r="AF117" s="121"/>
    </row>
    <row r="118" spans="1:32" ht="12.75" customHeight="1" x14ac:dyDescent="0.25">
      <c r="A118" s="66"/>
      <c r="B118"/>
      <c r="C118"/>
      <c r="D118"/>
      <c r="E118"/>
      <c r="F118" s="144"/>
      <c r="G118"/>
      <c r="H118" s="110"/>
      <c r="I118" s="110"/>
      <c r="J118" s="110"/>
      <c r="K118" s="110"/>
      <c r="L118" s="110"/>
      <c r="M118" s="110"/>
      <c r="N118" s="110"/>
      <c r="O118" s="110"/>
      <c r="P118" s="146"/>
      <c r="Q118" s="146"/>
      <c r="R118" s="146"/>
      <c r="S118" s="146"/>
      <c r="T118" s="146"/>
      <c r="U118" s="146"/>
      <c r="V118" s="146"/>
      <c r="W118" s="146"/>
      <c r="X118" s="146"/>
      <c r="Y118" s="146"/>
      <c r="Z118" s="146"/>
      <c r="AA118" s="146"/>
      <c r="AB118" s="146"/>
      <c r="AC118" s="146"/>
      <c r="AD118" s="146"/>
      <c r="AE118" s="146"/>
      <c r="AF118" s="121"/>
    </row>
    <row r="119" spans="1:32" ht="12.75" customHeight="1" x14ac:dyDescent="0.25">
      <c r="F119" s="144"/>
      <c r="G119" s="120"/>
      <c r="H119" s="120"/>
      <c r="I119" s="120"/>
      <c r="J119" s="120"/>
      <c r="K119" s="120"/>
      <c r="L119" s="120"/>
      <c r="M119" s="120"/>
      <c r="N119" s="120"/>
      <c r="O119" s="120"/>
      <c r="P119" s="146"/>
      <c r="Q119" s="146"/>
      <c r="R119" s="146"/>
      <c r="S119" s="146"/>
      <c r="T119" s="146"/>
      <c r="U119" s="146"/>
      <c r="V119" s="146"/>
      <c r="W119" s="146"/>
      <c r="X119" s="146"/>
      <c r="Y119" s="146"/>
      <c r="Z119" s="146"/>
      <c r="AA119" s="146"/>
      <c r="AB119" s="146"/>
      <c r="AC119" s="146"/>
      <c r="AD119" s="146"/>
      <c r="AE119" s="146"/>
      <c r="AF119" s="121"/>
    </row>
    <row r="120" spans="1:32" ht="12.75" customHeight="1" x14ac:dyDescent="0.25">
      <c r="A120" s="66"/>
      <c r="G120" s="118"/>
      <c r="H120" s="118"/>
      <c r="I120" s="118"/>
      <c r="J120" s="118"/>
      <c r="K120" s="118"/>
      <c r="L120" s="118"/>
      <c r="M120" s="118"/>
      <c r="N120" s="118"/>
      <c r="O120" s="118"/>
      <c r="P120" s="146"/>
      <c r="Q120" s="146"/>
      <c r="R120" s="146"/>
      <c r="S120" s="146"/>
      <c r="T120" s="146"/>
      <c r="U120" s="146"/>
      <c r="V120" s="146"/>
      <c r="W120" s="146"/>
      <c r="X120" s="146"/>
      <c r="Y120" s="146"/>
      <c r="Z120" s="146"/>
      <c r="AA120" s="146"/>
      <c r="AB120" s="146"/>
      <c r="AC120" s="146"/>
      <c r="AD120" s="146"/>
      <c r="AE120" s="146"/>
      <c r="AF120" s="121"/>
    </row>
    <row r="121" spans="1:32" ht="12.75" customHeight="1" x14ac:dyDescent="0.25">
      <c r="A121" s="66"/>
      <c r="G121" s="118"/>
      <c r="H121" s="118"/>
      <c r="I121" s="118"/>
      <c r="J121" s="118"/>
      <c r="K121" s="118"/>
      <c r="L121" s="118"/>
      <c r="M121" s="118"/>
      <c r="N121" s="118"/>
      <c r="O121" s="118"/>
      <c r="P121" s="146"/>
      <c r="Q121" s="146"/>
      <c r="R121" s="146"/>
      <c r="S121" s="147"/>
      <c r="T121" s="147"/>
      <c r="U121" s="147"/>
      <c r="V121" s="147"/>
      <c r="W121" s="147"/>
      <c r="X121" s="147"/>
      <c r="Y121" s="147"/>
      <c r="Z121" s="147"/>
      <c r="AA121" s="147"/>
      <c r="AB121" s="147"/>
      <c r="AC121" s="147"/>
      <c r="AD121" s="147"/>
      <c r="AE121" s="146"/>
      <c r="AF121" s="121"/>
    </row>
    <row r="122" spans="1:32" ht="12.75" customHeight="1" x14ac:dyDescent="0.25">
      <c r="A122" s="66"/>
      <c r="G122" s="120"/>
      <c r="H122" s="120"/>
      <c r="I122" s="120"/>
      <c r="J122" s="120"/>
      <c r="K122" s="120"/>
      <c r="L122" s="120"/>
      <c r="M122" s="120"/>
      <c r="N122" s="120"/>
      <c r="O122" s="120"/>
      <c r="P122" s="146"/>
      <c r="Q122" s="146"/>
      <c r="R122" s="146"/>
      <c r="S122" s="146"/>
      <c r="T122" s="147"/>
      <c r="U122" s="147"/>
      <c r="V122" s="147"/>
      <c r="W122" s="147"/>
      <c r="X122" s="147"/>
      <c r="Y122" s="147"/>
      <c r="Z122" s="147"/>
      <c r="AA122" s="147"/>
      <c r="AB122" s="147"/>
      <c r="AC122" s="147"/>
      <c r="AD122" s="147"/>
      <c r="AE122" s="146"/>
      <c r="AF122" s="121"/>
    </row>
    <row r="123" spans="1:32" ht="12.75" customHeight="1" x14ac:dyDescent="0.25">
      <c r="A123" s="66"/>
      <c r="G123" s="120"/>
      <c r="H123" s="120"/>
      <c r="I123" s="120"/>
      <c r="J123" s="120"/>
      <c r="K123" s="120"/>
      <c r="L123" s="120"/>
      <c r="M123" s="120"/>
      <c r="N123" s="120"/>
      <c r="O123" s="120"/>
      <c r="P123" s="146"/>
      <c r="Q123" s="146"/>
      <c r="R123" s="146"/>
      <c r="S123" s="147"/>
      <c r="T123" s="147"/>
      <c r="U123" s="147"/>
      <c r="V123" s="147"/>
      <c r="W123" s="147"/>
      <c r="X123" s="147"/>
      <c r="Y123" s="147"/>
      <c r="Z123" s="147"/>
      <c r="AA123" s="147"/>
      <c r="AB123" s="147"/>
      <c r="AC123" s="147"/>
      <c r="AD123" s="147"/>
      <c r="AE123" s="146"/>
      <c r="AF123" s="121"/>
    </row>
    <row r="124" spans="1:32" ht="12.75" customHeight="1" x14ac:dyDescent="0.25">
      <c r="G124" s="120"/>
      <c r="H124" s="120"/>
      <c r="I124" s="120"/>
      <c r="J124" s="120"/>
      <c r="K124" s="120"/>
      <c r="L124" s="120"/>
      <c r="M124" s="120"/>
      <c r="N124" s="120"/>
      <c r="O124" s="120"/>
      <c r="P124" s="146"/>
      <c r="Q124" s="146"/>
      <c r="R124" s="146"/>
      <c r="S124" s="147"/>
      <c r="T124" s="147"/>
      <c r="U124" s="147"/>
      <c r="V124" s="147"/>
      <c r="W124" s="147"/>
      <c r="X124" s="147"/>
      <c r="Y124" s="147"/>
      <c r="Z124" s="147"/>
      <c r="AA124" s="147"/>
      <c r="AB124" s="147"/>
      <c r="AC124" s="147"/>
      <c r="AD124" s="147"/>
      <c r="AE124" s="146"/>
    </row>
    <row r="125" spans="1:32" ht="12.75" customHeight="1" x14ac:dyDescent="0.25">
      <c r="G125" s="120"/>
      <c r="H125" s="120"/>
      <c r="I125" s="120"/>
      <c r="J125" s="120"/>
      <c r="K125" s="120"/>
      <c r="L125" s="120"/>
      <c r="M125" s="120"/>
      <c r="N125" s="120"/>
      <c r="O125" s="120"/>
      <c r="P125" s="146"/>
      <c r="Q125" s="146"/>
      <c r="R125" s="146"/>
      <c r="S125" s="147"/>
      <c r="T125" s="147"/>
      <c r="U125" s="147"/>
      <c r="V125" s="147"/>
      <c r="W125" s="147"/>
      <c r="X125" s="147"/>
      <c r="Y125" s="147"/>
      <c r="Z125" s="147"/>
      <c r="AA125" s="147"/>
      <c r="AB125" s="147"/>
      <c r="AC125" s="147"/>
      <c r="AD125" s="147"/>
      <c r="AE125" s="146"/>
    </row>
    <row r="126" spans="1:32" ht="12.75" customHeight="1" x14ac:dyDescent="0.25">
      <c r="A126" s="66"/>
      <c r="G126" s="118"/>
      <c r="H126" s="118"/>
      <c r="I126" s="118"/>
      <c r="J126" s="118"/>
      <c r="K126" s="118"/>
      <c r="L126" s="118"/>
      <c r="M126" s="118"/>
      <c r="N126" s="118"/>
      <c r="O126" s="118"/>
      <c r="P126" s="149" t="s">
        <v>1</v>
      </c>
      <c r="Q126" s="149"/>
      <c r="R126" s="149"/>
      <c r="S126" s="147"/>
      <c r="T126" s="147"/>
      <c r="U126" s="147"/>
      <c r="V126" s="147"/>
      <c r="W126" s="147"/>
      <c r="X126" s="147"/>
      <c r="Y126" s="147"/>
      <c r="Z126" s="147"/>
      <c r="AA126" s="147"/>
      <c r="AB126" s="147"/>
      <c r="AC126" s="147"/>
      <c r="AD126" s="147"/>
      <c r="AE126" s="149" t="s">
        <v>1</v>
      </c>
      <c r="AF126" s="121"/>
    </row>
    <row r="127" spans="1:32" ht="12.75" customHeight="1" x14ac:dyDescent="0.25">
      <c r="G127" s="118"/>
      <c r="H127" s="118"/>
      <c r="I127" s="118"/>
      <c r="J127" s="118"/>
      <c r="K127" s="118"/>
      <c r="L127" s="118"/>
      <c r="M127" s="118"/>
      <c r="N127" s="118"/>
      <c r="O127" s="118"/>
      <c r="P127" s="75"/>
      <c r="Q127" s="75"/>
      <c r="R127" s="75"/>
      <c r="S127" s="68"/>
      <c r="T127" s="68"/>
      <c r="U127" s="68"/>
      <c r="V127" s="68"/>
      <c r="W127" s="68"/>
      <c r="X127" s="68"/>
      <c r="Y127" s="68"/>
      <c r="Z127" s="68"/>
      <c r="AA127" s="68"/>
      <c r="AB127" s="68"/>
      <c r="AC127" s="68"/>
      <c r="AD127" s="68"/>
      <c r="AE127" s="75"/>
      <c r="AF127" s="121"/>
    </row>
    <row r="128" spans="1:32" ht="12.75" customHeight="1" x14ac:dyDescent="0.25">
      <c r="G128" s="120"/>
      <c r="H128" s="120"/>
      <c r="I128" s="120"/>
      <c r="J128" s="120"/>
      <c r="K128" s="120"/>
      <c r="L128" s="120"/>
      <c r="M128" s="120"/>
      <c r="N128" s="120"/>
      <c r="O128" s="120"/>
      <c r="P128" s="75"/>
      <c r="Q128" s="75"/>
      <c r="R128" s="75"/>
      <c r="S128" s="68"/>
      <c r="T128" s="68"/>
      <c r="U128" s="68"/>
      <c r="V128" s="68"/>
      <c r="W128" s="68"/>
      <c r="X128" s="68"/>
      <c r="Y128" s="68"/>
      <c r="Z128" s="68"/>
      <c r="AA128" s="68"/>
      <c r="AB128" s="68"/>
      <c r="AC128" s="68"/>
      <c r="AD128" s="68"/>
      <c r="AE128" s="75"/>
      <c r="AF128" s="68"/>
    </row>
    <row r="129" spans="7:32" ht="12.75" customHeight="1" x14ac:dyDescent="0.25">
      <c r="G129" s="110"/>
      <c r="H129" s="110"/>
      <c r="I129" s="110"/>
      <c r="J129" s="110"/>
      <c r="K129" s="110"/>
      <c r="L129" s="110"/>
      <c r="M129" s="110"/>
      <c r="N129" s="110"/>
      <c r="O129" s="110"/>
      <c r="P129" s="75"/>
      <c r="Q129" s="75"/>
      <c r="R129" s="75"/>
      <c r="S129" s="68"/>
      <c r="T129" s="68"/>
      <c r="U129" s="68"/>
      <c r="V129" s="68"/>
      <c r="W129" s="68"/>
      <c r="X129" s="68"/>
      <c r="Y129" s="68"/>
      <c r="Z129" s="68"/>
      <c r="AA129" s="68"/>
      <c r="AB129" s="68"/>
      <c r="AC129" s="68"/>
      <c r="AD129" s="68"/>
      <c r="AE129" s="75"/>
      <c r="AF129" s="68"/>
    </row>
    <row r="130" spans="7:32" ht="12.75" customHeight="1" x14ac:dyDescent="0.25">
      <c r="G130" s="110"/>
      <c r="H130" s="110"/>
      <c r="I130" s="110"/>
      <c r="J130" s="110"/>
      <c r="K130" s="110"/>
      <c r="L130" s="110"/>
      <c r="M130" s="110"/>
      <c r="N130" s="110"/>
      <c r="O130" s="110"/>
      <c r="P130" s="75"/>
      <c r="Q130" s="75"/>
      <c r="R130" s="75"/>
      <c r="S130" s="68"/>
      <c r="T130" s="68"/>
      <c r="U130" s="68"/>
      <c r="V130" s="68"/>
      <c r="W130" s="68"/>
      <c r="X130" s="68"/>
      <c r="Y130" s="68"/>
      <c r="Z130" s="68"/>
      <c r="AA130" s="68"/>
      <c r="AB130" s="68"/>
      <c r="AC130" s="68"/>
      <c r="AD130" s="68"/>
      <c r="AE130" s="75"/>
      <c r="AF130" s="68"/>
    </row>
    <row r="131" spans="7:32" ht="12.75" customHeight="1" x14ac:dyDescent="0.25">
      <c r="G131" s="110"/>
      <c r="H131" s="110"/>
      <c r="I131" s="110"/>
      <c r="J131" s="110"/>
      <c r="K131" s="110"/>
      <c r="L131" s="110"/>
      <c r="M131" s="110"/>
      <c r="N131" s="110"/>
      <c r="O131" s="110"/>
      <c r="P131" s="75"/>
      <c r="Q131" s="75"/>
      <c r="R131" s="75"/>
      <c r="S131" s="68"/>
      <c r="T131" s="68"/>
      <c r="U131" s="68"/>
      <c r="V131" s="68"/>
      <c r="W131" s="68"/>
      <c r="X131" s="68"/>
      <c r="Y131" s="68"/>
      <c r="Z131" s="68"/>
      <c r="AA131" s="68"/>
      <c r="AB131" s="68"/>
      <c r="AC131" s="68"/>
      <c r="AD131" s="68"/>
      <c r="AE131" s="75"/>
      <c r="AF131" s="68"/>
    </row>
    <row r="132" spans="7:32" ht="12.75" customHeight="1" x14ac:dyDescent="0.25">
      <c r="G132" s="110"/>
      <c r="H132" s="110"/>
      <c r="I132" s="110"/>
      <c r="J132" s="110"/>
      <c r="K132" s="110"/>
      <c r="L132" s="110"/>
      <c r="M132" s="110"/>
      <c r="N132" s="110"/>
      <c r="O132" s="110"/>
      <c r="P132" s="75"/>
      <c r="Q132" s="75"/>
      <c r="R132" s="75"/>
      <c r="S132" s="68"/>
      <c r="T132" s="68"/>
      <c r="U132" s="68"/>
      <c r="V132" s="68"/>
      <c r="W132" s="68"/>
      <c r="X132" s="68"/>
      <c r="Y132" s="68"/>
      <c r="Z132" s="68"/>
      <c r="AA132" s="68"/>
      <c r="AB132" s="68"/>
      <c r="AC132" s="68"/>
      <c r="AD132" s="68"/>
      <c r="AE132" s="75"/>
      <c r="AF132" s="68"/>
    </row>
    <row r="133" spans="7:32" ht="12.75" customHeight="1" x14ac:dyDescent="0.25">
      <c r="G133" s="110"/>
      <c r="H133" s="110"/>
      <c r="I133" s="110"/>
      <c r="J133" s="110"/>
      <c r="K133" s="110"/>
      <c r="L133" s="110"/>
      <c r="M133" s="110"/>
      <c r="N133" s="110"/>
      <c r="O133" s="110"/>
      <c r="P133" s="75"/>
      <c r="Q133" s="75"/>
      <c r="R133" s="75"/>
      <c r="S133" s="68"/>
      <c r="T133" s="68"/>
      <c r="U133" s="68"/>
      <c r="V133" s="68"/>
      <c r="W133" s="68"/>
      <c r="X133" s="68"/>
      <c r="Y133" s="68"/>
      <c r="Z133" s="68"/>
      <c r="AA133" s="68"/>
      <c r="AB133" s="68"/>
      <c r="AC133" s="68"/>
      <c r="AD133" s="68"/>
      <c r="AE133" s="75"/>
      <c r="AF133" s="68"/>
    </row>
    <row r="134" spans="7:32" ht="12.75" customHeight="1" x14ac:dyDescent="0.25">
      <c r="G134" s="110"/>
      <c r="H134" s="110"/>
      <c r="I134" s="110"/>
      <c r="J134" s="110"/>
      <c r="K134" s="110"/>
      <c r="L134" s="110"/>
      <c r="M134" s="110"/>
      <c r="N134" s="110"/>
      <c r="O134" s="110"/>
      <c r="P134" s="75"/>
      <c r="Q134" s="75"/>
      <c r="R134" s="75"/>
      <c r="S134" s="68"/>
      <c r="T134" s="68"/>
      <c r="U134" s="68"/>
      <c r="V134" s="68"/>
      <c r="W134" s="68"/>
      <c r="X134" s="68"/>
      <c r="Y134" s="68"/>
      <c r="Z134" s="68"/>
      <c r="AA134" s="68"/>
      <c r="AB134" s="68"/>
      <c r="AC134" s="68"/>
      <c r="AD134" s="68"/>
      <c r="AE134" s="75"/>
      <c r="AF134" s="68"/>
    </row>
    <row r="135" spans="7:32" ht="12.75" customHeight="1" x14ac:dyDescent="0.25">
      <c r="G135" s="110"/>
      <c r="H135" s="110"/>
      <c r="I135" s="110"/>
      <c r="J135" s="110"/>
      <c r="K135" s="110"/>
      <c r="L135" s="110"/>
      <c r="M135" s="110"/>
      <c r="N135" s="110"/>
      <c r="O135" s="110"/>
      <c r="P135" s="75"/>
      <c r="Q135" s="75"/>
      <c r="R135" s="75"/>
      <c r="S135" s="68"/>
      <c r="T135" s="68"/>
      <c r="U135" s="68"/>
      <c r="V135" s="68"/>
      <c r="W135" s="68"/>
      <c r="X135" s="68"/>
      <c r="Y135" s="68"/>
      <c r="Z135" s="68"/>
      <c r="AA135" s="68"/>
      <c r="AB135" s="68"/>
      <c r="AC135" s="68"/>
      <c r="AD135" s="68"/>
      <c r="AE135" s="75"/>
      <c r="AF135" s="68"/>
    </row>
    <row r="136" spans="7:32" ht="12.75" customHeight="1" x14ac:dyDescent="0.25">
      <c r="G136" s="110"/>
      <c r="H136" s="110"/>
      <c r="I136" s="110"/>
      <c r="J136" s="110"/>
      <c r="K136" s="110"/>
      <c r="L136" s="110"/>
      <c r="M136" s="110"/>
      <c r="N136" s="110"/>
      <c r="O136" s="110"/>
      <c r="P136" s="75"/>
      <c r="Q136" s="75"/>
      <c r="R136" s="75"/>
      <c r="S136" s="68"/>
      <c r="T136" s="68"/>
      <c r="U136" s="68"/>
      <c r="V136" s="68"/>
      <c r="W136" s="68"/>
      <c r="X136" s="68"/>
      <c r="Y136" s="68"/>
      <c r="Z136" s="68"/>
      <c r="AA136" s="68"/>
      <c r="AB136" s="68"/>
      <c r="AC136" s="68"/>
      <c r="AD136" s="68"/>
      <c r="AE136" s="75"/>
      <c r="AF136" s="68"/>
    </row>
    <row r="137" spans="7:32" ht="12.75" customHeight="1" x14ac:dyDescent="0.25">
      <c r="G137" s="110"/>
      <c r="H137" s="110"/>
      <c r="I137" s="110"/>
      <c r="J137" s="110"/>
      <c r="K137" s="110"/>
      <c r="L137" s="110"/>
      <c r="M137" s="110"/>
      <c r="N137" s="110"/>
      <c r="O137" s="110"/>
      <c r="P137" s="75"/>
      <c r="Q137" s="75"/>
      <c r="R137" s="75"/>
      <c r="S137" s="68"/>
      <c r="T137" s="68"/>
      <c r="U137" s="68"/>
      <c r="V137" s="68"/>
      <c r="W137" s="68"/>
      <c r="X137" s="68"/>
      <c r="Y137" s="68"/>
      <c r="Z137" s="68"/>
      <c r="AA137" s="68"/>
      <c r="AB137" s="68"/>
      <c r="AC137" s="68"/>
      <c r="AD137" s="68"/>
      <c r="AE137" s="75"/>
      <c r="AF137" s="68"/>
    </row>
    <row r="138" spans="7:32" ht="12.75" customHeight="1" x14ac:dyDescent="0.25">
      <c r="G138" s="110"/>
      <c r="H138" s="110"/>
      <c r="I138" s="110"/>
      <c r="J138" s="110"/>
      <c r="K138" s="110"/>
      <c r="L138" s="110"/>
      <c r="M138" s="110"/>
      <c r="N138" s="110"/>
      <c r="O138" s="110"/>
      <c r="P138" s="75"/>
      <c r="Q138" s="75"/>
      <c r="R138" s="75"/>
      <c r="S138" s="68"/>
      <c r="T138" s="68"/>
      <c r="U138" s="68"/>
      <c r="V138" s="68"/>
      <c r="W138" s="68"/>
      <c r="X138" s="68"/>
      <c r="Y138" s="68"/>
      <c r="Z138" s="68"/>
      <c r="AA138" s="68"/>
      <c r="AB138" s="68"/>
      <c r="AC138" s="68"/>
      <c r="AD138" s="68"/>
      <c r="AE138" s="75"/>
      <c r="AF138" s="68"/>
    </row>
    <row r="139" spans="7:32" x14ac:dyDescent="0.25">
      <c r="G139" s="110"/>
      <c r="H139" s="110"/>
      <c r="I139" s="110"/>
      <c r="J139" s="110"/>
      <c r="K139" s="110"/>
      <c r="L139" s="110"/>
      <c r="M139" s="110"/>
      <c r="N139" s="110"/>
      <c r="O139" s="110"/>
      <c r="P139" s="75"/>
      <c r="Q139" s="75"/>
      <c r="R139" s="75"/>
      <c r="S139" s="68"/>
      <c r="T139" s="68"/>
      <c r="U139" s="68"/>
      <c r="V139" s="68"/>
      <c r="W139" s="68"/>
      <c r="X139" s="68"/>
      <c r="Y139" s="68"/>
      <c r="Z139" s="68"/>
      <c r="AA139" s="68"/>
      <c r="AB139" s="68"/>
      <c r="AC139" s="68"/>
      <c r="AD139" s="68"/>
      <c r="AE139" s="75"/>
      <c r="AF139" s="68"/>
    </row>
    <row r="140" spans="7:32" x14ac:dyDescent="0.25">
      <c r="G140" s="110"/>
      <c r="H140" s="110"/>
      <c r="I140" s="110"/>
      <c r="J140" s="110"/>
      <c r="K140" s="110"/>
      <c r="L140" s="110"/>
      <c r="M140" s="110"/>
      <c r="N140" s="110"/>
      <c r="O140" s="110"/>
      <c r="P140" s="75"/>
      <c r="Q140" s="75"/>
      <c r="R140" s="75"/>
      <c r="S140" s="68"/>
      <c r="T140" s="68"/>
      <c r="U140" s="68"/>
      <c r="V140" s="68"/>
      <c r="W140" s="68"/>
      <c r="X140" s="68"/>
      <c r="Y140" s="68"/>
      <c r="Z140" s="68"/>
      <c r="AA140" s="68"/>
      <c r="AB140" s="68"/>
      <c r="AC140" s="68"/>
      <c r="AD140" s="68"/>
      <c r="AE140" s="75"/>
      <c r="AF140" s="68"/>
    </row>
    <row r="141" spans="7:32" x14ac:dyDescent="0.25">
      <c r="G141" s="110"/>
      <c r="H141" s="110"/>
      <c r="I141" s="110"/>
      <c r="J141" s="110"/>
      <c r="K141" s="110"/>
      <c r="L141" s="110"/>
      <c r="M141" s="110"/>
      <c r="N141" s="110"/>
      <c r="O141" s="110"/>
      <c r="P141" s="75"/>
      <c r="Q141" s="75"/>
      <c r="R141" s="75"/>
      <c r="S141" s="68"/>
      <c r="T141" s="68"/>
      <c r="U141" s="68"/>
      <c r="V141" s="68"/>
      <c r="W141" s="68"/>
      <c r="X141" s="68"/>
      <c r="Y141" s="68"/>
      <c r="Z141" s="68"/>
      <c r="AA141" s="68"/>
      <c r="AB141" s="68"/>
      <c r="AC141" s="68"/>
      <c r="AD141" s="68"/>
      <c r="AE141" s="75"/>
      <c r="AF141" s="68"/>
    </row>
    <row r="142" spans="7:32" x14ac:dyDescent="0.25">
      <c r="G142" s="110"/>
      <c r="H142" s="110"/>
      <c r="I142" s="110"/>
      <c r="J142" s="110"/>
      <c r="K142" s="110"/>
      <c r="L142" s="110"/>
      <c r="M142" s="110"/>
      <c r="N142" s="110"/>
      <c r="O142" s="110"/>
      <c r="AF142" s="68"/>
    </row>
    <row r="143" spans="7:32" x14ac:dyDescent="0.25">
      <c r="G143" s="54"/>
      <c r="H143" s="54"/>
      <c r="I143" s="54"/>
      <c r="J143" s="54"/>
      <c r="K143" s="54"/>
      <c r="L143" s="54"/>
      <c r="M143" s="54"/>
      <c r="N143" s="54"/>
      <c r="O143" s="54"/>
      <c r="AF143" s="68"/>
    </row>
    <row r="144" spans="7:32" x14ac:dyDescent="0.25">
      <c r="G144" s="54"/>
      <c r="H144" s="54"/>
      <c r="I144" s="54"/>
      <c r="J144" s="54"/>
      <c r="K144" s="54"/>
      <c r="L144" s="54"/>
      <c r="M144" s="54"/>
      <c r="N144" s="54"/>
      <c r="O144" s="54"/>
      <c r="AF144" s="68"/>
    </row>
    <row r="145" spans="7:32" x14ac:dyDescent="0.25">
      <c r="G145" s="54"/>
      <c r="H145" s="54"/>
      <c r="I145" s="54"/>
      <c r="J145" s="54"/>
      <c r="K145" s="54"/>
      <c r="L145" s="54"/>
      <c r="M145" s="54"/>
      <c r="N145" s="54"/>
      <c r="O145" s="54"/>
      <c r="AF145" s="68"/>
    </row>
    <row r="146" spans="7:32" x14ac:dyDescent="0.25">
      <c r="G146" s="54"/>
      <c r="H146" s="54"/>
      <c r="I146" s="54"/>
      <c r="J146" s="54"/>
      <c r="K146" s="54"/>
      <c r="L146" s="54"/>
      <c r="M146" s="54"/>
      <c r="N146" s="54"/>
      <c r="O146" s="54"/>
    </row>
    <row r="147" spans="7:32" x14ac:dyDescent="0.25">
      <c r="G147" s="54"/>
      <c r="H147" s="54"/>
      <c r="I147" s="54"/>
      <c r="J147" s="54"/>
      <c r="K147" s="54"/>
      <c r="L147" s="54"/>
      <c r="M147" s="54"/>
      <c r="N147" s="54"/>
      <c r="O147" s="54"/>
    </row>
    <row r="148" spans="7:32" x14ac:dyDescent="0.25">
      <c r="G148" s="54"/>
      <c r="H148" s="54"/>
      <c r="I148" s="54"/>
      <c r="J148" s="54"/>
      <c r="K148" s="54"/>
      <c r="L148" s="54"/>
      <c r="M148" s="54"/>
      <c r="N148" s="54"/>
      <c r="O148" s="54"/>
    </row>
    <row r="149" spans="7:32" x14ac:dyDescent="0.25">
      <c r="G149" s="54"/>
      <c r="H149" s="54"/>
      <c r="I149" s="54"/>
      <c r="J149" s="54"/>
      <c r="K149" s="54"/>
      <c r="L149" s="54"/>
      <c r="M149" s="54"/>
      <c r="N149" s="54"/>
      <c r="O149" s="54"/>
    </row>
    <row r="150" spans="7:32" x14ac:dyDescent="0.25">
      <c r="G150" s="54"/>
      <c r="H150" s="54"/>
      <c r="I150" s="54"/>
      <c r="J150" s="54"/>
      <c r="K150" s="54"/>
      <c r="L150" s="54"/>
      <c r="M150" s="54"/>
      <c r="N150" s="54"/>
      <c r="O150" s="54"/>
    </row>
    <row r="151" spans="7:32" x14ac:dyDescent="0.25">
      <c r="G151" s="54"/>
      <c r="H151" s="54"/>
      <c r="I151" s="54"/>
      <c r="J151" s="54"/>
      <c r="K151" s="54"/>
      <c r="L151" s="54"/>
      <c r="M151" s="54"/>
      <c r="N151" s="54"/>
      <c r="O151" s="54"/>
    </row>
    <row r="152" spans="7:32" x14ac:dyDescent="0.25">
      <c r="G152" s="54"/>
      <c r="H152" s="54"/>
      <c r="I152" s="54"/>
      <c r="J152" s="54"/>
      <c r="K152" s="54"/>
      <c r="L152" s="54"/>
      <c r="M152" s="54"/>
      <c r="N152" s="54"/>
      <c r="O152" s="54"/>
    </row>
    <row r="153" spans="7:32" x14ac:dyDescent="0.25">
      <c r="G153" s="54"/>
      <c r="H153" s="54"/>
      <c r="I153" s="54"/>
      <c r="J153" s="54"/>
      <c r="K153" s="54"/>
      <c r="L153" s="54"/>
      <c r="M153" s="54"/>
      <c r="N153" s="54"/>
      <c r="O153" s="54"/>
    </row>
    <row r="154" spans="7:32" x14ac:dyDescent="0.25">
      <c r="G154" s="54"/>
      <c r="H154" s="54"/>
      <c r="I154" s="54"/>
      <c r="J154" s="54"/>
      <c r="K154" s="54"/>
      <c r="L154" s="54"/>
      <c r="M154" s="54"/>
      <c r="N154" s="54"/>
      <c r="O154" s="54"/>
    </row>
    <row r="155" spans="7:32" x14ac:dyDescent="0.25">
      <c r="G155" s="54"/>
      <c r="H155" s="54"/>
      <c r="I155" s="54"/>
      <c r="J155" s="54"/>
      <c r="K155" s="54"/>
      <c r="L155" s="54"/>
      <c r="M155" s="54"/>
      <c r="N155" s="54"/>
      <c r="O155" s="54"/>
    </row>
    <row r="156" spans="7:32" x14ac:dyDescent="0.25">
      <c r="G156" s="54"/>
      <c r="H156" s="54"/>
      <c r="I156" s="54"/>
      <c r="J156" s="54"/>
      <c r="K156" s="54"/>
      <c r="L156" s="54"/>
      <c r="M156" s="54"/>
      <c r="N156" s="54"/>
      <c r="O156" s="54"/>
    </row>
    <row r="157" spans="7:32" x14ac:dyDescent="0.25">
      <c r="G157" s="54"/>
      <c r="H157" s="54"/>
      <c r="I157" s="54"/>
      <c r="J157" s="54"/>
      <c r="K157" s="54"/>
      <c r="L157" s="54"/>
      <c r="M157" s="54"/>
      <c r="N157" s="54"/>
      <c r="O157" s="54"/>
    </row>
    <row r="158" spans="7:32" x14ac:dyDescent="0.25">
      <c r="G158" s="54"/>
      <c r="H158" s="54"/>
      <c r="I158" s="54"/>
      <c r="J158" s="54"/>
      <c r="K158" s="54"/>
      <c r="L158" s="54"/>
      <c r="M158" s="54"/>
      <c r="N158" s="54"/>
      <c r="O158" s="54"/>
    </row>
    <row r="159" spans="7:32" x14ac:dyDescent="0.25">
      <c r="G159" s="54"/>
      <c r="H159" s="54"/>
      <c r="I159" s="54"/>
      <c r="J159" s="54"/>
      <c r="K159" s="54"/>
      <c r="L159" s="54"/>
      <c r="M159" s="54"/>
      <c r="N159" s="54"/>
      <c r="O159" s="54"/>
    </row>
    <row r="160" spans="7:32" x14ac:dyDescent="0.25">
      <c r="G160" s="54"/>
      <c r="H160" s="54"/>
      <c r="I160" s="54"/>
      <c r="J160" s="54"/>
      <c r="K160" s="54"/>
      <c r="L160" s="54"/>
      <c r="M160" s="54"/>
      <c r="N160" s="54"/>
      <c r="O160" s="54"/>
    </row>
    <row r="161" spans="7:15" x14ac:dyDescent="0.25">
      <c r="G161" s="54"/>
      <c r="H161" s="54"/>
      <c r="I161" s="54"/>
      <c r="J161" s="54"/>
      <c r="K161" s="54"/>
      <c r="L161" s="54"/>
      <c r="M161" s="54"/>
      <c r="N161" s="54"/>
      <c r="O161" s="54"/>
    </row>
    <row r="162" spans="7:15" x14ac:dyDescent="0.25">
      <c r="G162" s="54"/>
      <c r="H162" s="54"/>
      <c r="I162" s="54"/>
      <c r="J162" s="54"/>
      <c r="K162" s="54"/>
      <c r="L162" s="54"/>
      <c r="M162" s="54"/>
      <c r="N162" s="54"/>
      <c r="O162" s="54"/>
    </row>
    <row r="163" spans="7:15" x14ac:dyDescent="0.25">
      <c r="G163" s="54"/>
      <c r="H163" s="54"/>
      <c r="I163" s="54"/>
      <c r="J163" s="54"/>
      <c r="K163" s="54"/>
      <c r="L163" s="54"/>
      <c r="M163" s="54"/>
      <c r="N163" s="54"/>
      <c r="O163" s="54"/>
    </row>
    <row r="164" spans="7:15" x14ac:dyDescent="0.25">
      <c r="G164" s="54"/>
      <c r="H164" s="54"/>
      <c r="I164" s="54"/>
      <c r="J164" s="54"/>
      <c r="K164" s="54"/>
      <c r="L164" s="54"/>
      <c r="M164" s="54"/>
      <c r="N164" s="54"/>
      <c r="O164" s="54"/>
    </row>
    <row r="165" spans="7:15" x14ac:dyDescent="0.25">
      <c r="G165" s="54"/>
      <c r="H165" s="54"/>
      <c r="I165" s="54"/>
      <c r="J165" s="54"/>
      <c r="K165" s="54"/>
      <c r="L165" s="54"/>
      <c r="M165" s="54"/>
      <c r="N165" s="54"/>
      <c r="O165" s="54"/>
    </row>
    <row r="166" spans="7:15" x14ac:dyDescent="0.25">
      <c r="G166" s="54"/>
      <c r="H166" s="54"/>
      <c r="I166" s="54"/>
      <c r="J166" s="54"/>
      <c r="K166" s="54"/>
      <c r="L166" s="54"/>
      <c r="M166" s="54"/>
      <c r="N166" s="54"/>
      <c r="O166" s="54"/>
    </row>
    <row r="167" spans="7:15" x14ac:dyDescent="0.25">
      <c r="G167" s="54"/>
      <c r="H167" s="54"/>
      <c r="I167" s="54"/>
      <c r="J167" s="54"/>
      <c r="K167" s="54"/>
      <c r="L167" s="54"/>
      <c r="M167" s="54"/>
      <c r="N167" s="54"/>
      <c r="O167" s="54"/>
    </row>
    <row r="168" spans="7:15" x14ac:dyDescent="0.25">
      <c r="G168" s="54"/>
      <c r="H168" s="54"/>
      <c r="I168" s="54"/>
      <c r="J168" s="54"/>
      <c r="K168" s="54"/>
      <c r="L168" s="54"/>
      <c r="M168" s="54"/>
      <c r="N168" s="54"/>
      <c r="O168" s="54"/>
    </row>
    <row r="169" spans="7:15" x14ac:dyDescent="0.25">
      <c r="G169" s="54"/>
      <c r="H169" s="54"/>
      <c r="I169" s="54"/>
      <c r="J169" s="54"/>
      <c r="K169" s="54"/>
      <c r="L169" s="54"/>
      <c r="M169" s="54"/>
      <c r="N169" s="54"/>
      <c r="O169" s="54"/>
    </row>
    <row r="170" spans="7:15" x14ac:dyDescent="0.25">
      <c r="G170" s="54"/>
      <c r="H170" s="54"/>
      <c r="I170" s="54"/>
      <c r="J170" s="54"/>
      <c r="K170" s="54"/>
      <c r="L170" s="54"/>
      <c r="M170" s="54"/>
      <c r="N170" s="54"/>
      <c r="O170" s="54"/>
    </row>
    <row r="171" spans="7:15" x14ac:dyDescent="0.25">
      <c r="G171" s="54"/>
      <c r="H171" s="54"/>
      <c r="I171" s="54"/>
      <c r="J171" s="54"/>
      <c r="K171" s="54"/>
      <c r="L171" s="54"/>
      <c r="M171" s="54"/>
      <c r="N171" s="54"/>
      <c r="O171" s="54"/>
    </row>
    <row r="172" spans="7:15" x14ac:dyDescent="0.25">
      <c r="G172" s="54"/>
      <c r="H172" s="54"/>
      <c r="I172" s="54"/>
      <c r="J172" s="54"/>
      <c r="K172" s="54"/>
      <c r="L172" s="54"/>
      <c r="M172" s="54"/>
      <c r="N172" s="54"/>
      <c r="O172" s="54"/>
    </row>
    <row r="173" spans="7:15" x14ac:dyDescent="0.25">
      <c r="G173" s="54"/>
      <c r="H173" s="54"/>
      <c r="I173" s="54"/>
      <c r="J173" s="54"/>
      <c r="K173" s="54"/>
      <c r="L173" s="54"/>
      <c r="M173" s="54"/>
      <c r="N173" s="54"/>
      <c r="O173" s="54"/>
    </row>
    <row r="174" spans="7:15" x14ac:dyDescent="0.25">
      <c r="G174" s="54"/>
      <c r="H174" s="54"/>
      <c r="I174" s="54"/>
      <c r="J174" s="54"/>
      <c r="K174" s="54"/>
      <c r="L174" s="54"/>
      <c r="M174" s="54"/>
      <c r="N174" s="54"/>
      <c r="O174" s="54"/>
    </row>
    <row r="175" spans="7:15" x14ac:dyDescent="0.25">
      <c r="J175" s="54"/>
      <c r="K175" s="54"/>
      <c r="L175" s="54"/>
      <c r="M175" s="54"/>
      <c r="N175" s="54"/>
    </row>
    <row r="176" spans="7:15" x14ac:dyDescent="0.25">
      <c r="J176" s="54"/>
      <c r="K176" s="54"/>
      <c r="L176" s="54"/>
      <c r="M176" s="54"/>
      <c r="N176" s="54"/>
    </row>
    <row r="177" spans="10:14" x14ac:dyDescent="0.25">
      <c r="J177" s="54"/>
      <c r="K177" s="54"/>
      <c r="L177" s="54"/>
      <c r="M177" s="54"/>
      <c r="N177" s="54"/>
    </row>
    <row r="178" spans="10:14" x14ac:dyDescent="0.25">
      <c r="J178" s="54"/>
      <c r="K178" s="54"/>
      <c r="L178" s="54"/>
      <c r="M178" s="54"/>
      <c r="N178" s="54"/>
    </row>
    <row r="179" spans="10:14" x14ac:dyDescent="0.25">
      <c r="J179" s="54"/>
      <c r="K179" s="54"/>
      <c r="L179" s="54"/>
      <c r="M179" s="54"/>
      <c r="N179" s="54"/>
    </row>
    <row r="180" spans="10:14" x14ac:dyDescent="0.25">
      <c r="J180" s="54"/>
      <c r="K180" s="54"/>
      <c r="L180" s="54"/>
      <c r="M180" s="54"/>
      <c r="N180" s="54"/>
    </row>
    <row r="181" spans="10:14" x14ac:dyDescent="0.25">
      <c r="J181" s="54"/>
      <c r="K181" s="54"/>
      <c r="L181" s="54"/>
      <c r="M181" s="54"/>
      <c r="N181" s="54"/>
    </row>
    <row r="182" spans="10:14" x14ac:dyDescent="0.25">
      <c r="J182" s="54"/>
      <c r="K182" s="54"/>
      <c r="L182" s="54"/>
      <c r="M182" s="54"/>
      <c r="N182" s="54"/>
    </row>
    <row r="183" spans="10:14" x14ac:dyDescent="0.25">
      <c r="J183" s="54"/>
      <c r="K183" s="54"/>
      <c r="L183" s="54"/>
      <c r="M183" s="54"/>
      <c r="N183" s="54"/>
    </row>
    <row r="184" spans="10:14" x14ac:dyDescent="0.25">
      <c r="J184" s="54"/>
      <c r="K184" s="54"/>
      <c r="L184" s="54"/>
      <c r="M184" s="54"/>
      <c r="N184" s="54"/>
    </row>
    <row r="185" spans="10:14" x14ac:dyDescent="0.25">
      <c r="J185" s="54"/>
      <c r="K185" s="54"/>
      <c r="L185" s="54"/>
      <c r="M185" s="54"/>
      <c r="N185" s="54"/>
    </row>
    <row r="186" spans="10:14" x14ac:dyDescent="0.25">
      <c r="J186" s="54"/>
      <c r="K186" s="54"/>
      <c r="L186" s="54"/>
      <c r="M186" s="54"/>
      <c r="N186" s="54"/>
    </row>
    <row r="187" spans="10:14" x14ac:dyDescent="0.25">
      <c r="J187" s="54"/>
      <c r="K187" s="54"/>
      <c r="L187" s="54"/>
      <c r="M187" s="54"/>
      <c r="N187" s="54"/>
    </row>
    <row r="188" spans="10:14" x14ac:dyDescent="0.25">
      <c r="J188" s="54"/>
      <c r="K188" s="54"/>
      <c r="L188" s="54"/>
      <c r="M188" s="54"/>
      <c r="N188" s="54"/>
    </row>
    <row r="189" spans="10:14" x14ac:dyDescent="0.25">
      <c r="J189" s="54"/>
      <c r="K189" s="54"/>
      <c r="L189" s="54"/>
      <c r="M189" s="54"/>
      <c r="N189" s="54"/>
    </row>
    <row r="190" spans="10:14" x14ac:dyDescent="0.25">
      <c r="J190" s="54"/>
      <c r="K190" s="54"/>
      <c r="L190" s="54"/>
      <c r="M190" s="54"/>
      <c r="N190" s="54"/>
    </row>
    <row r="191" spans="10:14" x14ac:dyDescent="0.25">
      <c r="J191" s="54"/>
      <c r="K191" s="54"/>
      <c r="L191" s="54"/>
      <c r="M191" s="54"/>
      <c r="N191" s="54"/>
    </row>
    <row r="192" spans="10:14" x14ac:dyDescent="0.25">
      <c r="J192" s="54"/>
      <c r="K192" s="54"/>
      <c r="L192" s="54"/>
      <c r="M192" s="54"/>
      <c r="N192" s="54"/>
    </row>
    <row r="193" spans="10:14" x14ac:dyDescent="0.25">
      <c r="J193" s="54"/>
      <c r="K193" s="54"/>
      <c r="L193" s="54"/>
      <c r="M193" s="54"/>
      <c r="N193" s="54"/>
    </row>
    <row r="194" spans="10:14" x14ac:dyDescent="0.25">
      <c r="J194" s="54"/>
      <c r="K194" s="54"/>
      <c r="L194" s="54"/>
      <c r="M194" s="54"/>
      <c r="N194" s="54"/>
    </row>
    <row r="195" spans="10:14" x14ac:dyDescent="0.25">
      <c r="J195" s="54"/>
      <c r="K195" s="54"/>
      <c r="L195" s="54"/>
      <c r="M195" s="54"/>
      <c r="N195" s="54"/>
    </row>
    <row r="196" spans="10:14" x14ac:dyDescent="0.25">
      <c r="J196" s="54"/>
      <c r="K196" s="54"/>
      <c r="L196" s="54"/>
      <c r="M196" s="54"/>
      <c r="N196" s="54"/>
    </row>
    <row r="197" spans="10:14" x14ac:dyDescent="0.25">
      <c r="J197" s="54"/>
      <c r="K197" s="54"/>
      <c r="L197" s="54"/>
      <c r="M197" s="54"/>
      <c r="N197" s="54"/>
    </row>
    <row r="198" spans="10:14" x14ac:dyDescent="0.25">
      <c r="J198" s="54"/>
      <c r="K198" s="54"/>
      <c r="L198" s="54"/>
      <c r="M198" s="54"/>
      <c r="N198" s="54"/>
    </row>
    <row r="199" spans="10:14" x14ac:dyDescent="0.25">
      <c r="J199" s="54"/>
      <c r="K199" s="54"/>
      <c r="L199" s="54"/>
      <c r="M199" s="54"/>
      <c r="N199" s="54"/>
    </row>
    <row r="200" spans="10:14" x14ac:dyDescent="0.25">
      <c r="J200" s="54"/>
      <c r="K200" s="54"/>
      <c r="L200" s="54"/>
      <c r="M200" s="54"/>
      <c r="N200" s="54"/>
    </row>
    <row r="201" spans="10:14" x14ac:dyDescent="0.25">
      <c r="J201" s="54"/>
      <c r="K201" s="54"/>
      <c r="L201" s="54"/>
      <c r="M201" s="54"/>
      <c r="N201" s="54"/>
    </row>
    <row r="202" spans="10:14" x14ac:dyDescent="0.25">
      <c r="J202" s="54"/>
      <c r="K202" s="54"/>
      <c r="L202" s="54"/>
      <c r="M202" s="54"/>
      <c r="N202" s="54"/>
    </row>
    <row r="203" spans="10:14" x14ac:dyDescent="0.25">
      <c r="J203" s="54"/>
      <c r="K203" s="54"/>
      <c r="L203" s="54"/>
      <c r="M203" s="54"/>
      <c r="N203" s="54"/>
    </row>
    <row r="204" spans="10:14" x14ac:dyDescent="0.25">
      <c r="J204" s="54"/>
      <c r="K204" s="54"/>
      <c r="L204" s="54"/>
      <c r="M204" s="54"/>
      <c r="N204" s="54"/>
    </row>
    <row r="205" spans="10:14" x14ac:dyDescent="0.25">
      <c r="J205" s="54"/>
      <c r="K205" s="54"/>
      <c r="L205" s="54"/>
      <c r="M205" s="54"/>
      <c r="N205" s="54"/>
    </row>
    <row r="206" spans="10:14" x14ac:dyDescent="0.25">
      <c r="J206" s="54"/>
      <c r="K206" s="54"/>
      <c r="L206" s="54"/>
      <c r="M206" s="54"/>
      <c r="N206" s="54"/>
    </row>
    <row r="207" spans="10:14" x14ac:dyDescent="0.25">
      <c r="J207" s="54"/>
      <c r="K207" s="54"/>
      <c r="L207" s="54"/>
      <c r="M207" s="54"/>
      <c r="N207" s="54"/>
    </row>
    <row r="208" spans="10:14" x14ac:dyDescent="0.25">
      <c r="J208" s="54"/>
      <c r="K208" s="54"/>
      <c r="L208" s="54"/>
      <c r="M208" s="54"/>
      <c r="N208" s="54"/>
    </row>
    <row r="209" spans="10:14" x14ac:dyDescent="0.25">
      <c r="J209" s="54"/>
      <c r="K209" s="54"/>
      <c r="L209" s="54"/>
      <c r="M209" s="54"/>
      <c r="N209" s="54"/>
    </row>
    <row r="210" spans="10:14" x14ac:dyDescent="0.25">
      <c r="J210" s="54"/>
      <c r="K210" s="54"/>
      <c r="L210" s="54"/>
      <c r="M210" s="54"/>
      <c r="N210" s="54"/>
    </row>
    <row r="211" spans="10:14" x14ac:dyDescent="0.25">
      <c r="J211" s="54"/>
      <c r="K211" s="54"/>
      <c r="L211" s="54"/>
      <c r="M211" s="54"/>
      <c r="N211" s="54"/>
    </row>
  </sheetData>
  <pageMargins left="0.7" right="0.7" top="0.75" bottom="0.75" header="0.3" footer="0.3"/>
  <pageSetup paperSize="5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517"/>
  <sheetViews>
    <sheetView zoomScaleNormal="100" workbookViewId="0">
      <pane xSplit="5" ySplit="5" topLeftCell="P62" activePane="bottomRight" state="frozen"/>
      <selection pane="topRight" activeCell="F1" sqref="F1"/>
      <selection pane="bottomLeft" activeCell="A6" sqref="A6"/>
      <selection pane="bottomRight" activeCell="S1" sqref="S1:AD1048576"/>
    </sheetView>
  </sheetViews>
  <sheetFormatPr defaultRowHeight="15" x14ac:dyDescent="0.25"/>
  <cols>
    <col min="1" max="1" width="4.5703125" style="54" customWidth="1"/>
    <col min="2" max="2" width="5.28515625" style="54" customWidth="1"/>
    <col min="3" max="3" width="12.5703125" style="54" customWidth="1"/>
    <col min="4" max="4" width="15.5703125" style="54" customWidth="1"/>
    <col min="5" max="5" width="7.7109375" style="54" customWidth="1"/>
    <col min="6" max="6" width="10.7109375" style="54" hidden="1" customWidth="1"/>
    <col min="7" max="8" width="11.140625" style="177" hidden="1" customWidth="1"/>
    <col min="9" max="9" width="11.140625" style="176" hidden="1" customWidth="1"/>
    <col min="10" max="11" width="11.140625" style="183" hidden="1" customWidth="1"/>
    <col min="12" max="14" width="12.28515625" style="177" hidden="1" customWidth="1"/>
    <col min="15" max="15" width="10.42578125" style="177" customWidth="1"/>
    <col min="16" max="18" width="15.85546875" style="54" customWidth="1"/>
    <col min="19" max="19" width="11.28515625" style="54" hidden="1" customWidth="1"/>
    <col min="20" max="20" width="11.42578125" style="54" hidden="1" customWidth="1"/>
    <col min="21" max="22" width="10.28515625" style="54" hidden="1" customWidth="1"/>
    <col min="23" max="24" width="10.5703125" style="54" hidden="1" customWidth="1"/>
    <col min="25" max="25" width="11.140625" style="54" hidden="1" customWidth="1"/>
    <col min="26" max="28" width="10.5703125" style="54" hidden="1" customWidth="1"/>
    <col min="29" max="29" width="10.85546875" style="54" hidden="1" customWidth="1"/>
    <col min="30" max="30" width="11.42578125" style="54" hidden="1" customWidth="1"/>
    <col min="31" max="31" width="15.85546875" style="54" customWidth="1"/>
    <col min="32" max="32" width="13" style="54" bestFit="1" customWidth="1"/>
    <col min="33" max="35" width="9.140625" style="54"/>
  </cols>
  <sheetData>
    <row r="1" spans="1:35" ht="12.75" customHeight="1" x14ac:dyDescent="0.25">
      <c r="A1" s="54" t="s">
        <v>100</v>
      </c>
      <c r="E1" s="60" t="s">
        <v>1</v>
      </c>
      <c r="G1" s="54"/>
      <c r="H1" s="54"/>
      <c r="I1" s="181" t="s">
        <v>1</v>
      </c>
      <c r="J1" s="181" t="s">
        <v>1</v>
      </c>
      <c r="K1" s="181"/>
      <c r="L1" s="181" t="s">
        <v>1</v>
      </c>
      <c r="M1" s="181" t="s">
        <v>1</v>
      </c>
      <c r="N1" s="181" t="s">
        <v>1</v>
      </c>
      <c r="O1" s="54"/>
      <c r="V1" s="54" t="s">
        <v>1</v>
      </c>
    </row>
    <row r="2" spans="1:35" ht="12.75" customHeight="1" x14ac:dyDescent="0.25">
      <c r="A2" s="54" t="s">
        <v>222</v>
      </c>
      <c r="E2" s="60" t="s">
        <v>1</v>
      </c>
      <c r="F2" s="55">
        <v>2014</v>
      </c>
      <c r="G2" s="56">
        <v>2015</v>
      </c>
      <c r="H2" s="57">
        <v>2016</v>
      </c>
      <c r="I2" s="58">
        <v>2017</v>
      </c>
      <c r="J2" s="182">
        <v>2018</v>
      </c>
      <c r="K2" s="214">
        <v>2019</v>
      </c>
      <c r="L2" s="195">
        <v>2020</v>
      </c>
      <c r="M2" s="247">
        <v>2021</v>
      </c>
      <c r="N2" s="235">
        <v>2022</v>
      </c>
      <c r="O2" s="325">
        <v>2023</v>
      </c>
      <c r="P2" s="59">
        <v>2024</v>
      </c>
      <c r="Q2" s="390">
        <v>2025</v>
      </c>
      <c r="R2" s="390">
        <v>2025</v>
      </c>
      <c r="T2" s="150" t="s">
        <v>1</v>
      </c>
      <c r="AE2" s="214">
        <v>2026</v>
      </c>
      <c r="AH2" s="71" t="s">
        <v>1</v>
      </c>
    </row>
    <row r="3" spans="1:35" ht="12.75" customHeight="1" x14ac:dyDescent="0.25">
      <c r="A3" s="54" t="s">
        <v>102</v>
      </c>
      <c r="C3" s="60" t="s">
        <v>1</v>
      </c>
      <c r="F3" s="128" t="s">
        <v>3</v>
      </c>
      <c r="G3" s="56" t="s">
        <v>3</v>
      </c>
      <c r="H3" s="57" t="s">
        <v>3</v>
      </c>
      <c r="I3" s="58" t="s">
        <v>3</v>
      </c>
      <c r="J3" s="182" t="s">
        <v>3</v>
      </c>
      <c r="K3" s="214" t="s">
        <v>3</v>
      </c>
      <c r="L3" s="195" t="s">
        <v>3</v>
      </c>
      <c r="M3" s="247" t="s">
        <v>3</v>
      </c>
      <c r="N3" s="235" t="s">
        <v>4</v>
      </c>
      <c r="O3" s="325" t="s">
        <v>3</v>
      </c>
      <c r="P3" s="62" t="s">
        <v>3</v>
      </c>
      <c r="Q3" s="391" t="s">
        <v>200</v>
      </c>
      <c r="R3" s="391" t="s">
        <v>140</v>
      </c>
      <c r="S3" s="61" t="s">
        <v>5</v>
      </c>
      <c r="T3" s="61" t="s">
        <v>6</v>
      </c>
      <c r="U3" s="61" t="s">
        <v>7</v>
      </c>
      <c r="V3" s="61" t="s">
        <v>8</v>
      </c>
      <c r="W3" s="61" t="s">
        <v>9</v>
      </c>
      <c r="X3" s="61" t="s">
        <v>10</v>
      </c>
      <c r="Y3" s="61" t="s">
        <v>11</v>
      </c>
      <c r="Z3" s="61" t="s">
        <v>12</v>
      </c>
      <c r="AA3" s="61" t="s">
        <v>13</v>
      </c>
      <c r="AB3" s="61" t="s">
        <v>14</v>
      </c>
      <c r="AC3" s="61" t="s">
        <v>15</v>
      </c>
      <c r="AD3" s="61" t="s">
        <v>16</v>
      </c>
      <c r="AE3" s="364" t="s">
        <v>179</v>
      </c>
      <c r="AF3" s="151"/>
      <c r="AG3" s="151"/>
    </row>
    <row r="4" spans="1:35" ht="12.75" customHeight="1" x14ac:dyDescent="0.25">
      <c r="D4" s="54" t="s">
        <v>1</v>
      </c>
      <c r="G4" s="152" t="s">
        <v>1</v>
      </c>
      <c r="H4" s="152"/>
      <c r="I4" s="152" t="s">
        <v>1</v>
      </c>
      <c r="J4" s="152"/>
      <c r="K4" s="152"/>
      <c r="L4" s="150" t="s">
        <v>1</v>
      </c>
      <c r="M4" s="150"/>
      <c r="N4" s="150"/>
      <c r="O4" s="54"/>
      <c r="P4" s="65" t="s">
        <v>1</v>
      </c>
      <c r="Q4" s="65"/>
      <c r="R4" s="65"/>
      <c r="S4" s="63"/>
      <c r="T4" s="63"/>
      <c r="U4" s="63"/>
      <c r="V4" s="64" t="s">
        <v>1</v>
      </c>
      <c r="W4" s="64" t="s">
        <v>1</v>
      </c>
      <c r="X4" s="64" t="s">
        <v>1</v>
      </c>
      <c r="Y4" s="64" t="s">
        <v>1</v>
      </c>
      <c r="Z4" s="64" t="s">
        <v>1</v>
      </c>
      <c r="AA4" s="64" t="s">
        <v>1</v>
      </c>
      <c r="AB4" s="64" t="s">
        <v>1</v>
      </c>
      <c r="AC4" s="64"/>
      <c r="AD4" s="64"/>
      <c r="AE4" s="65" t="s">
        <v>1</v>
      </c>
      <c r="AF4" s="151"/>
      <c r="AG4" s="71" t="s">
        <v>1</v>
      </c>
    </row>
    <row r="5" spans="1:35" ht="12.75" customHeight="1" x14ac:dyDescent="0.25">
      <c r="A5" s="66" t="s">
        <v>18</v>
      </c>
      <c r="G5" s="54"/>
      <c r="H5" s="54"/>
      <c r="I5" s="54"/>
      <c r="J5" s="54"/>
      <c r="K5" s="54"/>
      <c r="L5" s="60" t="s">
        <v>1</v>
      </c>
      <c r="M5" s="60"/>
      <c r="N5" s="60" t="s">
        <v>1</v>
      </c>
      <c r="O5" s="54"/>
      <c r="P5" s="60" t="s">
        <v>1</v>
      </c>
      <c r="Q5" s="60">
        <v>45930</v>
      </c>
      <c r="R5" s="60"/>
      <c r="S5" s="153"/>
      <c r="T5" s="153"/>
      <c r="U5" s="153"/>
      <c r="V5" s="67" t="s">
        <v>1</v>
      </c>
      <c r="W5" s="67" t="s">
        <v>1</v>
      </c>
      <c r="X5" s="67" t="s">
        <v>1</v>
      </c>
      <c r="Y5" s="67" t="s">
        <v>1</v>
      </c>
      <c r="Z5" s="67" t="s">
        <v>1</v>
      </c>
      <c r="AA5" s="67" t="s">
        <v>1</v>
      </c>
      <c r="AB5" s="67" t="s">
        <v>1</v>
      </c>
      <c r="AC5" s="153"/>
      <c r="AD5" s="153"/>
      <c r="AE5" s="65" t="s">
        <v>1</v>
      </c>
      <c r="AF5" s="68"/>
    </row>
    <row r="6" spans="1:35" ht="12.75" customHeight="1" x14ac:dyDescent="0.25">
      <c r="A6" s="66"/>
      <c r="B6" s="54" t="s">
        <v>19</v>
      </c>
      <c r="E6" s="54" t="s">
        <v>1</v>
      </c>
      <c r="F6" s="69">
        <v>53000</v>
      </c>
      <c r="G6" s="84">
        <v>55000</v>
      </c>
      <c r="H6" s="129">
        <v>45970</v>
      </c>
      <c r="I6" s="130">
        <v>10127</v>
      </c>
      <c r="J6" s="184">
        <v>35734</v>
      </c>
      <c r="K6" s="215">
        <v>43005</v>
      </c>
      <c r="L6" s="196">
        <v>13725</v>
      </c>
      <c r="M6" s="248">
        <v>24705</v>
      </c>
      <c r="N6" s="234">
        <v>46665</v>
      </c>
      <c r="O6" s="319">
        <v>10980</v>
      </c>
      <c r="P6" s="154">
        <v>22140</v>
      </c>
      <c r="Q6" s="392">
        <v>10000</v>
      </c>
      <c r="R6" s="392">
        <v>18750</v>
      </c>
      <c r="S6" s="420">
        <v>1250</v>
      </c>
      <c r="T6" s="420">
        <v>1250</v>
      </c>
      <c r="U6" s="420">
        <v>1250</v>
      </c>
      <c r="V6" s="420">
        <v>1250</v>
      </c>
      <c r="W6" s="420">
        <v>1250</v>
      </c>
      <c r="X6" s="420">
        <v>2500</v>
      </c>
      <c r="Y6" s="420">
        <v>2500</v>
      </c>
      <c r="Z6" s="420">
        <v>2500</v>
      </c>
      <c r="AA6" s="420">
        <v>1250</v>
      </c>
      <c r="AB6" s="420">
        <v>1250</v>
      </c>
      <c r="AC6" s="420">
        <v>1250</v>
      </c>
      <c r="AD6" s="420">
        <v>1250</v>
      </c>
      <c r="AE6" s="365">
        <f>SUM(S6:AD6)</f>
        <v>18750</v>
      </c>
      <c r="AF6" s="155">
        <v>15</v>
      </c>
    </row>
    <row r="7" spans="1:35" ht="12.75" customHeight="1" x14ac:dyDescent="0.25">
      <c r="A7" s="66"/>
      <c r="B7" s="54" t="s">
        <v>20</v>
      </c>
      <c r="F7" s="69"/>
      <c r="G7" s="84">
        <v>76000</v>
      </c>
      <c r="H7" s="129" t="s">
        <v>1</v>
      </c>
      <c r="I7" s="130">
        <v>4849.5</v>
      </c>
      <c r="J7" s="184">
        <v>3320</v>
      </c>
      <c r="K7" s="215">
        <v>15555</v>
      </c>
      <c r="L7" s="196" t="s">
        <v>1</v>
      </c>
      <c r="M7" s="248">
        <v>43920</v>
      </c>
      <c r="N7" s="234">
        <v>10980</v>
      </c>
      <c r="O7" s="319">
        <v>9150</v>
      </c>
      <c r="P7" s="154"/>
      <c r="Q7" s="392"/>
      <c r="R7" s="392"/>
      <c r="S7" s="420" t="s">
        <v>1</v>
      </c>
      <c r="T7" s="281"/>
      <c r="U7" s="281" t="s">
        <v>1</v>
      </c>
      <c r="V7" s="421"/>
      <c r="W7" s="421"/>
      <c r="X7" s="422"/>
      <c r="Y7" s="422" t="s">
        <v>1</v>
      </c>
      <c r="Z7" s="421"/>
      <c r="AA7" s="423"/>
      <c r="AB7" s="421"/>
      <c r="AC7" s="281"/>
      <c r="AD7" s="281"/>
      <c r="AE7" s="365">
        <f t="shared" ref="AE7:AE20" si="0">SUM(S7:AD7)</f>
        <v>0</v>
      </c>
      <c r="AF7" s="68" t="s">
        <v>1</v>
      </c>
    </row>
    <row r="8" spans="1:35" ht="12.75" customHeight="1" x14ac:dyDescent="0.25">
      <c r="A8" s="66"/>
      <c r="B8" s="54" t="s">
        <v>21</v>
      </c>
      <c r="F8" s="69"/>
      <c r="G8" s="84"/>
      <c r="H8" s="129" t="s">
        <v>1</v>
      </c>
      <c r="I8" s="130"/>
      <c r="J8" s="184"/>
      <c r="K8" s="215"/>
      <c r="L8" s="196" t="s">
        <v>1</v>
      </c>
      <c r="M8" s="248" t="s">
        <v>1</v>
      </c>
      <c r="N8" s="234"/>
      <c r="O8" s="319"/>
      <c r="P8" s="154"/>
      <c r="Q8" s="392"/>
      <c r="R8" s="392"/>
      <c r="S8" s="281"/>
      <c r="T8" s="281"/>
      <c r="U8" s="281"/>
      <c r="V8" s="421"/>
      <c r="W8" s="421"/>
      <c r="X8" s="421"/>
      <c r="Y8" s="421"/>
      <c r="Z8" s="421"/>
      <c r="AA8" s="421"/>
      <c r="AB8" s="421"/>
      <c r="AC8" s="281"/>
      <c r="AD8" s="281"/>
      <c r="AE8" s="365">
        <f t="shared" si="0"/>
        <v>0</v>
      </c>
      <c r="AF8" s="68"/>
    </row>
    <row r="9" spans="1:35" ht="12.75" customHeight="1" x14ac:dyDescent="0.25">
      <c r="A9" s="66"/>
      <c r="B9" s="54" t="s">
        <v>22</v>
      </c>
      <c r="E9" s="54" t="s">
        <v>1</v>
      </c>
      <c r="F9" s="69"/>
      <c r="G9" s="84"/>
      <c r="H9" s="129">
        <v>73530</v>
      </c>
      <c r="I9" s="130">
        <v>84523.5</v>
      </c>
      <c r="J9" s="184">
        <v>259871.07</v>
      </c>
      <c r="K9" s="215">
        <v>202833.66</v>
      </c>
      <c r="L9" s="196">
        <v>109880</v>
      </c>
      <c r="M9" s="248">
        <v>263902.45</v>
      </c>
      <c r="N9" s="234">
        <v>275279</v>
      </c>
      <c r="O9" s="319">
        <v>101486</v>
      </c>
      <c r="P9" s="154">
        <v>99179.5</v>
      </c>
      <c r="Q9" s="392">
        <v>36904</v>
      </c>
      <c r="R9" s="392">
        <v>69195</v>
      </c>
      <c r="S9" s="420">
        <v>4613</v>
      </c>
      <c r="T9" s="420">
        <v>4613</v>
      </c>
      <c r="U9" s="420">
        <v>4613</v>
      </c>
      <c r="V9" s="420">
        <v>4613</v>
      </c>
      <c r="W9" s="420">
        <v>4613</v>
      </c>
      <c r="X9" s="420">
        <v>9226</v>
      </c>
      <c r="Y9" s="420">
        <v>9226</v>
      </c>
      <c r="Z9" s="420">
        <v>9226</v>
      </c>
      <c r="AA9" s="420">
        <v>4613</v>
      </c>
      <c r="AB9" s="420">
        <v>4613</v>
      </c>
      <c r="AC9" s="420">
        <v>4613</v>
      </c>
      <c r="AD9" s="420">
        <v>4613</v>
      </c>
      <c r="AE9" s="365">
        <f t="shared" si="0"/>
        <v>69195</v>
      </c>
      <c r="AF9" s="155">
        <v>15</v>
      </c>
    </row>
    <row r="10" spans="1:35" ht="12.75" customHeight="1" x14ac:dyDescent="0.25">
      <c r="B10" s="54" t="s">
        <v>23</v>
      </c>
      <c r="F10" s="73">
        <v>339177</v>
      </c>
      <c r="G10" s="84">
        <v>346945</v>
      </c>
      <c r="H10" s="129">
        <v>357390</v>
      </c>
      <c r="I10" s="130">
        <v>369176.41</v>
      </c>
      <c r="J10" s="184">
        <v>382604.04</v>
      </c>
      <c r="K10" s="215">
        <v>399858.95</v>
      </c>
      <c r="L10" s="196">
        <v>362025.41</v>
      </c>
      <c r="M10" s="248">
        <v>386670.91</v>
      </c>
      <c r="N10" s="234">
        <v>416991</v>
      </c>
      <c r="O10" s="319">
        <v>428815.96</v>
      </c>
      <c r="P10" s="154">
        <v>461842.46</v>
      </c>
      <c r="Q10" s="392">
        <v>406082.17</v>
      </c>
      <c r="R10" s="392">
        <v>432000</v>
      </c>
      <c r="S10" s="31">
        <v>40000</v>
      </c>
      <c r="T10" s="31">
        <v>40000</v>
      </c>
      <c r="U10" s="31">
        <v>40000</v>
      </c>
      <c r="V10" s="31">
        <v>40000</v>
      </c>
      <c r="W10" s="31">
        <v>40000</v>
      </c>
      <c r="X10" s="31">
        <v>40000</v>
      </c>
      <c r="Y10" s="31">
        <v>40000</v>
      </c>
      <c r="Z10" s="31">
        <v>40000</v>
      </c>
      <c r="AA10" s="31">
        <v>40000</v>
      </c>
      <c r="AB10" s="31">
        <v>40000</v>
      </c>
      <c r="AC10" s="31">
        <v>40000</v>
      </c>
      <c r="AD10" s="31">
        <v>40000</v>
      </c>
      <c r="AE10" s="365">
        <f t="shared" si="0"/>
        <v>480000</v>
      </c>
      <c r="AF10" s="155" t="s">
        <v>1</v>
      </c>
    </row>
    <row r="11" spans="1:35" ht="12.75" customHeight="1" x14ac:dyDescent="0.25">
      <c r="B11" s="54" t="s">
        <v>24</v>
      </c>
      <c r="F11" s="73">
        <v>263340</v>
      </c>
      <c r="G11" s="84">
        <v>267960</v>
      </c>
      <c r="H11" s="129">
        <v>267960</v>
      </c>
      <c r="I11" s="130">
        <v>267960</v>
      </c>
      <c r="J11" s="184">
        <v>267875</v>
      </c>
      <c r="K11" s="215">
        <v>268052.64</v>
      </c>
      <c r="L11" s="196">
        <v>322973.48</v>
      </c>
      <c r="M11" s="248">
        <v>333466.53999999998</v>
      </c>
      <c r="N11" s="234">
        <v>325590.39</v>
      </c>
      <c r="O11" s="319">
        <v>330398.02</v>
      </c>
      <c r="P11" s="154">
        <v>347169.32</v>
      </c>
      <c r="Q11" s="392">
        <v>271263.05</v>
      </c>
      <c r="R11" s="392">
        <v>432000</v>
      </c>
      <c r="S11" s="31">
        <v>30000</v>
      </c>
      <c r="T11" s="31">
        <v>30000</v>
      </c>
      <c r="U11" s="31">
        <v>30000</v>
      </c>
      <c r="V11" s="31">
        <v>30000</v>
      </c>
      <c r="W11" s="31">
        <v>30000</v>
      </c>
      <c r="X11" s="31">
        <v>30000</v>
      </c>
      <c r="Y11" s="31">
        <v>30000</v>
      </c>
      <c r="Z11" s="31">
        <v>30000</v>
      </c>
      <c r="AA11" s="31">
        <v>30000</v>
      </c>
      <c r="AB11" s="31">
        <v>30000</v>
      </c>
      <c r="AC11" s="31">
        <v>30000</v>
      </c>
      <c r="AD11" s="31">
        <v>30000</v>
      </c>
      <c r="AE11" s="365">
        <f t="shared" si="0"/>
        <v>360000</v>
      </c>
      <c r="AF11" s="155"/>
      <c r="AH11" s="71" t="s">
        <v>1</v>
      </c>
      <c r="AI11" s="71" t="s">
        <v>1</v>
      </c>
    </row>
    <row r="12" spans="1:35" ht="12.75" customHeight="1" x14ac:dyDescent="0.25">
      <c r="B12" s="54" t="s">
        <v>25</v>
      </c>
      <c r="F12" s="69">
        <v>6985</v>
      </c>
      <c r="G12" s="84">
        <v>29858</v>
      </c>
      <c r="H12" s="129">
        <v>25936.95</v>
      </c>
      <c r="I12" s="130">
        <v>17648.59</v>
      </c>
      <c r="J12" s="184">
        <v>16165.23</v>
      </c>
      <c r="K12" s="215">
        <v>22686.799999999999</v>
      </c>
      <c r="L12" s="196">
        <v>24320.3</v>
      </c>
      <c r="M12" s="248">
        <v>19187.88</v>
      </c>
      <c r="N12" s="234">
        <v>23881.07</v>
      </c>
      <c r="O12" s="319">
        <v>23198.07</v>
      </c>
      <c r="P12" s="154">
        <v>26393.13</v>
      </c>
      <c r="Q12" s="392">
        <v>26091.37</v>
      </c>
      <c r="R12" s="392">
        <v>24750</v>
      </c>
      <c r="S12" s="31">
        <v>2500</v>
      </c>
      <c r="T12" s="31">
        <v>2500</v>
      </c>
      <c r="U12" s="31">
        <v>2500</v>
      </c>
      <c r="V12" s="31">
        <v>2500</v>
      </c>
      <c r="W12" s="31">
        <v>2500</v>
      </c>
      <c r="X12" s="31">
        <v>2500</v>
      </c>
      <c r="Y12" s="31">
        <v>2500</v>
      </c>
      <c r="Z12" s="31">
        <v>2500</v>
      </c>
      <c r="AA12" s="31">
        <v>2500</v>
      </c>
      <c r="AB12" s="31">
        <v>2500</v>
      </c>
      <c r="AC12" s="31">
        <v>2500</v>
      </c>
      <c r="AD12" s="31">
        <v>2500</v>
      </c>
      <c r="AE12" s="365">
        <f t="shared" si="0"/>
        <v>30000</v>
      </c>
      <c r="AF12" s="155"/>
    </row>
    <row r="13" spans="1:35" ht="12.75" customHeight="1" x14ac:dyDescent="0.25">
      <c r="B13" s="54" t="s">
        <v>213</v>
      </c>
      <c r="F13" s="69"/>
      <c r="G13" s="84"/>
      <c r="H13" s="129"/>
      <c r="I13" s="130"/>
      <c r="J13" s="184"/>
      <c r="K13" s="215"/>
      <c r="L13" s="196"/>
      <c r="M13" s="248"/>
      <c r="N13" s="234"/>
      <c r="O13" s="319"/>
      <c r="P13" s="154"/>
      <c r="Q13" s="392"/>
      <c r="R13" s="392"/>
      <c r="S13" s="417">
        <v>10000</v>
      </c>
      <c r="T13" s="417">
        <v>10000</v>
      </c>
      <c r="U13" s="417">
        <v>10000</v>
      </c>
      <c r="V13" s="417">
        <v>10000</v>
      </c>
      <c r="W13" s="417">
        <v>10000</v>
      </c>
      <c r="X13" s="417">
        <v>10000</v>
      </c>
      <c r="Y13" s="417">
        <v>10000</v>
      </c>
      <c r="Z13" s="417">
        <v>10000</v>
      </c>
      <c r="AA13" s="417">
        <v>10000</v>
      </c>
      <c r="AB13" s="417">
        <v>10000</v>
      </c>
      <c r="AC13" s="417">
        <v>10000</v>
      </c>
      <c r="AD13" s="417">
        <v>10000</v>
      </c>
      <c r="AE13" s="365">
        <f>SUM(S13:AD13)</f>
        <v>120000</v>
      </c>
      <c r="AF13" s="155"/>
    </row>
    <row r="14" spans="1:35" ht="12.75" customHeight="1" x14ac:dyDescent="0.25">
      <c r="B14" s="54" t="s">
        <v>27</v>
      </c>
      <c r="F14" s="69">
        <v>68146</v>
      </c>
      <c r="G14" s="84">
        <v>70077</v>
      </c>
      <c r="H14" s="129">
        <v>69319</v>
      </c>
      <c r="I14" s="130">
        <v>68401.320000000007</v>
      </c>
      <c r="J14" s="184">
        <v>72868.98</v>
      </c>
      <c r="K14" s="215">
        <v>70407</v>
      </c>
      <c r="L14" s="196">
        <v>64449.31</v>
      </c>
      <c r="M14" s="248">
        <v>60287</v>
      </c>
      <c r="N14" s="234">
        <v>64884.38</v>
      </c>
      <c r="O14" s="319">
        <v>65338</v>
      </c>
      <c r="P14" s="154">
        <v>59368.85</v>
      </c>
      <c r="Q14" s="392">
        <v>63770</v>
      </c>
      <c r="R14" s="392">
        <v>84000</v>
      </c>
      <c r="S14" s="31">
        <v>7000</v>
      </c>
      <c r="T14" s="31">
        <v>7000</v>
      </c>
      <c r="U14" s="31">
        <v>7000</v>
      </c>
      <c r="V14" s="31">
        <v>7000</v>
      </c>
      <c r="W14" s="31">
        <v>7000</v>
      </c>
      <c r="X14" s="31">
        <v>7000</v>
      </c>
      <c r="Y14" s="31">
        <v>7000</v>
      </c>
      <c r="Z14" s="31">
        <v>7000</v>
      </c>
      <c r="AA14" s="31">
        <v>7000</v>
      </c>
      <c r="AB14" s="31">
        <v>7000</v>
      </c>
      <c r="AC14" s="31">
        <v>7000</v>
      </c>
      <c r="AD14" s="31">
        <v>7000</v>
      </c>
      <c r="AE14" s="365">
        <f t="shared" si="0"/>
        <v>84000</v>
      </c>
      <c r="AF14" s="155"/>
    </row>
    <row r="15" spans="1:35" ht="12.75" customHeight="1" x14ac:dyDescent="0.25">
      <c r="B15" s="54" t="s">
        <v>103</v>
      </c>
      <c r="F15" s="69"/>
      <c r="G15" s="84"/>
      <c r="H15" s="129"/>
      <c r="I15" s="130">
        <v>1683.34</v>
      </c>
      <c r="J15" s="184"/>
      <c r="K15" s="215"/>
      <c r="L15" s="196"/>
      <c r="M15" s="248"/>
      <c r="N15" s="234"/>
      <c r="O15" s="319"/>
      <c r="P15" s="154"/>
      <c r="Q15" s="392"/>
      <c r="R15" s="392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65">
        <f t="shared" si="0"/>
        <v>0</v>
      </c>
      <c r="AF15" s="68"/>
      <c r="AG15" s="71"/>
    </row>
    <row r="16" spans="1:35" ht="12.75" customHeight="1" x14ac:dyDescent="0.25">
      <c r="B16" s="54" t="s">
        <v>29</v>
      </c>
      <c r="F16" s="69">
        <v>8607</v>
      </c>
      <c r="G16" s="84">
        <v>2044</v>
      </c>
      <c r="H16" s="129">
        <v>3609.35</v>
      </c>
      <c r="I16" s="130">
        <v>818.6</v>
      </c>
      <c r="J16" s="184">
        <v>2130.59</v>
      </c>
      <c r="K16" s="215">
        <v>942.82</v>
      </c>
      <c r="L16" s="196">
        <v>825.19</v>
      </c>
      <c r="M16" s="248">
        <v>751.68</v>
      </c>
      <c r="N16" s="234">
        <v>819.92</v>
      </c>
      <c r="O16" s="319">
        <v>1129</v>
      </c>
      <c r="P16" s="154">
        <v>915.87</v>
      </c>
      <c r="Q16" s="392">
        <v>831.84</v>
      </c>
      <c r="R16" s="392">
        <v>900</v>
      </c>
      <c r="S16" s="31">
        <v>80</v>
      </c>
      <c r="T16" s="31">
        <v>80</v>
      </c>
      <c r="U16" s="31">
        <v>80</v>
      </c>
      <c r="V16" s="31">
        <v>80</v>
      </c>
      <c r="W16" s="31">
        <v>80</v>
      </c>
      <c r="X16" s="31">
        <v>80</v>
      </c>
      <c r="Y16" s="31">
        <v>80</v>
      </c>
      <c r="Z16" s="31">
        <v>80</v>
      </c>
      <c r="AA16" s="31">
        <v>80</v>
      </c>
      <c r="AB16" s="31">
        <v>80</v>
      </c>
      <c r="AC16" s="31">
        <v>80</v>
      </c>
      <c r="AD16" s="31">
        <v>80</v>
      </c>
      <c r="AE16" s="365">
        <f t="shared" si="0"/>
        <v>960</v>
      </c>
      <c r="AF16" s="68"/>
      <c r="AH16" s="71" t="s">
        <v>1</v>
      </c>
    </row>
    <row r="17" spans="1:38" ht="12.75" customHeight="1" x14ac:dyDescent="0.25">
      <c r="B17" s="54" t="s">
        <v>30</v>
      </c>
      <c r="F17" s="69"/>
      <c r="G17" s="84">
        <v>25</v>
      </c>
      <c r="H17" s="129">
        <v>75.67</v>
      </c>
      <c r="I17" s="130" t="s">
        <v>1</v>
      </c>
      <c r="J17" s="184">
        <v>450</v>
      </c>
      <c r="K17" s="215">
        <v>3518.11</v>
      </c>
      <c r="L17" s="196" t="s">
        <v>1</v>
      </c>
      <c r="M17" s="248" t="s">
        <v>1</v>
      </c>
      <c r="N17" s="234"/>
      <c r="O17" s="319">
        <v>387.18</v>
      </c>
      <c r="P17" s="154"/>
      <c r="Q17" s="392">
        <v>1500</v>
      </c>
      <c r="R17" s="392"/>
      <c r="S17" s="31"/>
      <c r="T17" s="31"/>
      <c r="U17" s="31"/>
      <c r="V17" s="111"/>
      <c r="W17" s="111" t="s">
        <v>1</v>
      </c>
      <c r="X17" s="111" t="s">
        <v>1</v>
      </c>
      <c r="Y17" s="424"/>
      <c r="Z17" s="424"/>
      <c r="AA17" s="424"/>
      <c r="AB17" s="424"/>
      <c r="AC17" s="31"/>
      <c r="AD17" s="31"/>
      <c r="AE17" s="365">
        <f t="shared" si="0"/>
        <v>0</v>
      </c>
      <c r="AF17" s="68" t="s">
        <v>1</v>
      </c>
    </row>
    <row r="18" spans="1:38" ht="12.75" customHeight="1" x14ac:dyDescent="0.25">
      <c r="B18" s="54" t="s">
        <v>31</v>
      </c>
      <c r="F18" s="69"/>
      <c r="G18" s="84"/>
      <c r="H18" s="129">
        <v>5833.06</v>
      </c>
      <c r="I18" s="130">
        <v>6030.23</v>
      </c>
      <c r="J18" s="184">
        <v>7711.24</v>
      </c>
      <c r="K18" s="215">
        <v>7225.47</v>
      </c>
      <c r="L18" s="196">
        <v>2747.64</v>
      </c>
      <c r="M18" s="248">
        <v>904.09</v>
      </c>
      <c r="N18" s="234">
        <v>4562.5600000000004</v>
      </c>
      <c r="O18" s="319">
        <v>24435.61</v>
      </c>
      <c r="P18" s="154">
        <v>23202.03</v>
      </c>
      <c r="Q18" s="392">
        <v>15736.61</v>
      </c>
      <c r="R18" s="392">
        <v>21600</v>
      </c>
      <c r="S18" s="417">
        <v>1500</v>
      </c>
      <c r="T18" s="417">
        <v>1500</v>
      </c>
      <c r="U18" s="417">
        <v>1500</v>
      </c>
      <c r="V18" s="417">
        <v>1500</v>
      </c>
      <c r="W18" s="417">
        <v>1500</v>
      </c>
      <c r="X18" s="417">
        <v>1500</v>
      </c>
      <c r="Y18" s="417">
        <v>1500</v>
      </c>
      <c r="Z18" s="417">
        <v>1500</v>
      </c>
      <c r="AA18" s="417">
        <v>1500</v>
      </c>
      <c r="AB18" s="417">
        <v>1500</v>
      </c>
      <c r="AC18" s="417">
        <v>1500</v>
      </c>
      <c r="AD18" s="417">
        <v>1500</v>
      </c>
      <c r="AE18" s="365">
        <f t="shared" si="0"/>
        <v>18000</v>
      </c>
      <c r="AF18" s="68"/>
    </row>
    <row r="19" spans="1:38" ht="12.75" customHeight="1" x14ac:dyDescent="0.25">
      <c r="B19" s="54" t="s">
        <v>32</v>
      </c>
      <c r="F19" s="69"/>
      <c r="G19" s="84"/>
      <c r="H19" s="129">
        <v>133.54</v>
      </c>
      <c r="I19" s="130">
        <v>1147.6500000000001</v>
      </c>
      <c r="J19" s="184">
        <v>7468.67</v>
      </c>
      <c r="K19" s="215">
        <v>11464.19</v>
      </c>
      <c r="L19" s="196">
        <v>6303.61</v>
      </c>
      <c r="M19" s="248">
        <v>2738.62</v>
      </c>
      <c r="N19" s="234">
        <v>6489.11</v>
      </c>
      <c r="O19" s="319">
        <v>53404.56</v>
      </c>
      <c r="P19" s="154">
        <v>57113.06</v>
      </c>
      <c r="Q19" s="392">
        <v>25829.05</v>
      </c>
      <c r="R19" s="392">
        <v>42000</v>
      </c>
      <c r="S19" s="31">
        <v>2500</v>
      </c>
      <c r="T19" s="31">
        <v>2500</v>
      </c>
      <c r="U19" s="31">
        <v>2500</v>
      </c>
      <c r="V19" s="31">
        <v>2500</v>
      </c>
      <c r="W19" s="31">
        <v>2500</v>
      </c>
      <c r="X19" s="31">
        <v>2500</v>
      </c>
      <c r="Y19" s="31">
        <v>2500</v>
      </c>
      <c r="Z19" s="31">
        <v>2500</v>
      </c>
      <c r="AA19" s="31">
        <v>2500</v>
      </c>
      <c r="AB19" s="31">
        <v>2500</v>
      </c>
      <c r="AC19" s="31">
        <v>2500</v>
      </c>
      <c r="AD19" s="31">
        <v>2500</v>
      </c>
      <c r="AE19" s="365">
        <f t="shared" si="0"/>
        <v>30000</v>
      </c>
      <c r="AF19" s="68"/>
    </row>
    <row r="20" spans="1:38" ht="12.75" customHeight="1" x14ac:dyDescent="0.25">
      <c r="B20" s="54" t="s">
        <v>33</v>
      </c>
      <c r="F20" s="69"/>
      <c r="G20" s="84"/>
      <c r="H20" s="129">
        <v>2575.2199999999998</v>
      </c>
      <c r="I20" s="130"/>
      <c r="J20" s="184"/>
      <c r="K20" s="215">
        <v>117.68</v>
      </c>
      <c r="L20" s="196">
        <v>347.16</v>
      </c>
      <c r="M20" s="248">
        <v>-387.25</v>
      </c>
      <c r="N20" s="234">
        <v>328.86</v>
      </c>
      <c r="O20" s="319">
        <v>960.77</v>
      </c>
      <c r="P20" s="154">
        <v>-55.27</v>
      </c>
      <c r="Q20" s="392">
        <v>1211.29</v>
      </c>
      <c r="R20" s="392">
        <v>720</v>
      </c>
      <c r="S20" s="31">
        <v>100</v>
      </c>
      <c r="T20" s="31">
        <v>100</v>
      </c>
      <c r="U20" s="31">
        <v>100</v>
      </c>
      <c r="V20" s="31">
        <v>100</v>
      </c>
      <c r="W20" s="31">
        <v>100</v>
      </c>
      <c r="X20" s="31">
        <v>100</v>
      </c>
      <c r="Y20" s="31">
        <v>100</v>
      </c>
      <c r="Z20" s="31">
        <v>100</v>
      </c>
      <c r="AA20" s="31">
        <v>100</v>
      </c>
      <c r="AB20" s="31">
        <v>100</v>
      </c>
      <c r="AC20" s="31">
        <v>100</v>
      </c>
      <c r="AD20" s="31">
        <v>100</v>
      </c>
      <c r="AE20" s="365">
        <f t="shared" si="0"/>
        <v>1200</v>
      </c>
      <c r="AF20" s="68"/>
    </row>
    <row r="21" spans="1:38" ht="12.75" customHeight="1" x14ac:dyDescent="0.25">
      <c r="G21" s="110"/>
      <c r="H21" s="110"/>
      <c r="I21" s="110"/>
      <c r="J21" s="110"/>
      <c r="K21" s="110"/>
      <c r="L21" s="110"/>
      <c r="M21" s="110"/>
      <c r="N21" s="110"/>
      <c r="O21" s="322"/>
      <c r="P21" s="157"/>
      <c r="Q21" s="350"/>
      <c r="R21" s="350"/>
      <c r="S21" s="156"/>
      <c r="T21" s="156"/>
      <c r="U21" s="156"/>
      <c r="V21" s="156"/>
      <c r="W21" s="156"/>
      <c r="X21" s="156"/>
      <c r="Y21" s="156"/>
      <c r="Z21" s="156"/>
      <c r="AA21" s="156"/>
      <c r="AB21" s="156"/>
      <c r="AC21" s="156"/>
      <c r="AD21" s="156"/>
      <c r="AE21" s="157"/>
      <c r="AF21" s="68" t="s">
        <v>1</v>
      </c>
    </row>
    <row r="22" spans="1:38" ht="12.75" customHeight="1" thickBot="1" x14ac:dyDescent="0.3">
      <c r="A22" s="66" t="s">
        <v>34</v>
      </c>
      <c r="F22" s="78">
        <f>SUM(F6:F21)</f>
        <v>739255</v>
      </c>
      <c r="G22" s="79">
        <f t="shared" ref="G22:AD22" si="1">SUM(G6:G20)</f>
        <v>847909</v>
      </c>
      <c r="H22" s="80">
        <f t="shared" si="1"/>
        <v>852332.79</v>
      </c>
      <c r="I22" s="81">
        <f t="shared" si="1"/>
        <v>832366.13999999978</v>
      </c>
      <c r="J22" s="185">
        <f t="shared" si="1"/>
        <v>1056198.8199999998</v>
      </c>
      <c r="K22" s="216">
        <f t="shared" si="1"/>
        <v>1045667.32</v>
      </c>
      <c r="L22" s="197">
        <f t="shared" si="1"/>
        <v>907597.1</v>
      </c>
      <c r="M22" s="249">
        <f t="shared" si="1"/>
        <v>1136146.92</v>
      </c>
      <c r="N22" s="236">
        <f t="shared" si="1"/>
        <v>1176471.2900000003</v>
      </c>
      <c r="O22" s="328">
        <f t="shared" si="1"/>
        <v>1049683.17</v>
      </c>
      <c r="P22" s="83">
        <f t="shared" si="1"/>
        <v>1097268.95</v>
      </c>
      <c r="Q22" s="393">
        <f t="shared" si="1"/>
        <v>859219.38</v>
      </c>
      <c r="R22" s="393">
        <f t="shared" si="1"/>
        <v>1125915</v>
      </c>
      <c r="S22" s="233">
        <f t="shared" si="1"/>
        <v>99543</v>
      </c>
      <c r="T22" s="233">
        <f t="shared" si="1"/>
        <v>99543</v>
      </c>
      <c r="U22" s="233">
        <f t="shared" si="1"/>
        <v>99543</v>
      </c>
      <c r="V22" s="233">
        <f t="shared" si="1"/>
        <v>99543</v>
      </c>
      <c r="W22" s="233">
        <f t="shared" si="1"/>
        <v>99543</v>
      </c>
      <c r="X22" s="233">
        <f t="shared" si="1"/>
        <v>105406</v>
      </c>
      <c r="Y22" s="233">
        <f t="shared" si="1"/>
        <v>105406</v>
      </c>
      <c r="Z22" s="233">
        <f t="shared" si="1"/>
        <v>105406</v>
      </c>
      <c r="AA22" s="233">
        <f t="shared" si="1"/>
        <v>99543</v>
      </c>
      <c r="AB22" s="233">
        <f t="shared" si="1"/>
        <v>99543</v>
      </c>
      <c r="AC22" s="233">
        <f t="shared" si="1"/>
        <v>99543</v>
      </c>
      <c r="AD22" s="233">
        <f t="shared" si="1"/>
        <v>99543</v>
      </c>
      <c r="AE22" s="366">
        <f>SUM(S22:AD22)</f>
        <v>1212105</v>
      </c>
      <c r="AF22" s="68"/>
    </row>
    <row r="23" spans="1:38" ht="12.75" customHeight="1" thickTop="1" x14ac:dyDescent="0.25">
      <c r="D23"/>
      <c r="G23" s="110"/>
      <c r="H23" s="110"/>
      <c r="I23" s="110"/>
      <c r="J23" s="110"/>
      <c r="K23" s="110"/>
      <c r="L23" s="110"/>
      <c r="M23" s="110"/>
      <c r="N23" s="110"/>
      <c r="O23" s="322"/>
      <c r="P23" s="96"/>
      <c r="Q23" s="96"/>
      <c r="R23" s="96"/>
      <c r="S23" s="158"/>
      <c r="T23" s="158"/>
      <c r="U23" s="158"/>
      <c r="V23" s="158"/>
      <c r="W23" s="158"/>
      <c r="X23" s="158"/>
      <c r="Y23" s="158"/>
      <c r="Z23" s="158"/>
      <c r="AA23" s="158"/>
      <c r="AB23" s="158"/>
      <c r="AC23" s="158"/>
      <c r="AD23" s="158"/>
      <c r="AE23" s="96">
        <f>SUM(AE6:AE20)</f>
        <v>1212105</v>
      </c>
      <c r="AF23" s="68"/>
    </row>
    <row r="24" spans="1:38" ht="12.75" customHeight="1" x14ac:dyDescent="0.25">
      <c r="C24" s="179" t="s">
        <v>35</v>
      </c>
      <c r="G24" s="110"/>
      <c r="H24" s="110"/>
      <c r="I24" s="110"/>
      <c r="J24" s="110"/>
      <c r="K24" s="110"/>
      <c r="L24" s="110">
        <f t="shared" ref="L24:AE24" si="2">+L22-L9</f>
        <v>797717.1</v>
      </c>
      <c r="M24" s="110">
        <f t="shared" si="2"/>
        <v>872244.47</v>
      </c>
      <c r="N24" s="110">
        <f t="shared" si="2"/>
        <v>901192.29000000027</v>
      </c>
      <c r="O24" s="110">
        <f t="shared" si="2"/>
        <v>948197.16999999993</v>
      </c>
      <c r="P24" s="230">
        <f t="shared" si="2"/>
        <v>998089.45</v>
      </c>
      <c r="Q24" s="230">
        <f t="shared" si="2"/>
        <v>822315.38</v>
      </c>
      <c r="R24" s="230">
        <f t="shared" si="2"/>
        <v>1056720</v>
      </c>
      <c r="S24" s="158">
        <f t="shared" si="2"/>
        <v>94930</v>
      </c>
      <c r="T24" s="158">
        <f t="shared" si="2"/>
        <v>94930</v>
      </c>
      <c r="U24" s="158">
        <f t="shared" si="2"/>
        <v>94930</v>
      </c>
      <c r="V24" s="158">
        <f t="shared" si="2"/>
        <v>94930</v>
      </c>
      <c r="W24" s="158">
        <f t="shared" si="2"/>
        <v>94930</v>
      </c>
      <c r="X24" s="158">
        <f t="shared" si="2"/>
        <v>96180</v>
      </c>
      <c r="Y24" s="158">
        <f t="shared" si="2"/>
        <v>96180</v>
      </c>
      <c r="Z24" s="158">
        <f t="shared" si="2"/>
        <v>96180</v>
      </c>
      <c r="AA24" s="158">
        <f t="shared" si="2"/>
        <v>94930</v>
      </c>
      <c r="AB24" s="158">
        <f t="shared" si="2"/>
        <v>94930</v>
      </c>
      <c r="AC24" s="158">
        <f t="shared" si="2"/>
        <v>94930</v>
      </c>
      <c r="AD24" s="158">
        <f t="shared" si="2"/>
        <v>94930</v>
      </c>
      <c r="AE24" s="230">
        <f t="shared" si="2"/>
        <v>1142910</v>
      </c>
      <c r="AF24" s="272"/>
    </row>
    <row r="25" spans="1:38" ht="12.75" customHeight="1" x14ac:dyDescent="0.25">
      <c r="A25" s="66" t="s">
        <v>36</v>
      </c>
      <c r="G25" s="110"/>
      <c r="H25" s="110"/>
      <c r="I25" s="110"/>
      <c r="J25" s="110"/>
      <c r="K25" s="110"/>
      <c r="L25" s="110"/>
      <c r="M25" s="110"/>
      <c r="N25" s="110"/>
      <c r="O25" s="322"/>
      <c r="P25" s="110" t="s">
        <v>1</v>
      </c>
      <c r="Q25" s="110"/>
      <c r="R25" s="110"/>
      <c r="S25" s="158"/>
      <c r="T25" s="158"/>
      <c r="U25" s="158"/>
      <c r="V25" s="158"/>
      <c r="W25" s="158"/>
      <c r="X25" s="158"/>
      <c r="Y25" s="158"/>
      <c r="Z25" s="158"/>
      <c r="AA25" s="158"/>
      <c r="AB25" s="158"/>
      <c r="AC25" s="158"/>
      <c r="AD25" s="265" t="s">
        <v>1</v>
      </c>
      <c r="AE25" s="110" t="s">
        <v>1</v>
      </c>
      <c r="AF25" s="68"/>
    </row>
    <row r="26" spans="1:38" ht="12.75" customHeight="1" x14ac:dyDescent="0.25">
      <c r="B26" s="66" t="s">
        <v>37</v>
      </c>
      <c r="G26" s="110"/>
      <c r="H26" s="110"/>
      <c r="I26" s="110"/>
      <c r="J26" s="110"/>
      <c r="K26" s="110"/>
      <c r="L26" s="110"/>
      <c r="M26" s="110"/>
      <c r="N26" s="110"/>
      <c r="O26" s="322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68"/>
    </row>
    <row r="27" spans="1:38" ht="12.75" customHeight="1" x14ac:dyDescent="0.25">
      <c r="C27" s="54" t="s">
        <v>38</v>
      </c>
      <c r="F27" s="73">
        <v>1915.31</v>
      </c>
      <c r="G27" s="84">
        <v>1959</v>
      </c>
      <c r="H27" s="129">
        <v>2080.2199999999998</v>
      </c>
      <c r="I27" s="130">
        <v>1999.23</v>
      </c>
      <c r="J27" s="184">
        <v>2080.44</v>
      </c>
      <c r="K27" s="215">
        <v>2033.48</v>
      </c>
      <c r="L27" s="196">
        <v>2094.98</v>
      </c>
      <c r="M27" s="248">
        <v>2283.66</v>
      </c>
      <c r="N27" s="234">
        <v>2186.35</v>
      </c>
      <c r="O27" s="319">
        <v>2292.19</v>
      </c>
      <c r="P27" s="70">
        <v>2466.37</v>
      </c>
      <c r="Q27" s="394">
        <v>1333.34</v>
      </c>
      <c r="R27" s="394">
        <v>2600</v>
      </c>
      <c r="S27" s="31">
        <v>870</v>
      </c>
      <c r="T27" s="31">
        <v>870</v>
      </c>
      <c r="U27" s="31">
        <v>870</v>
      </c>
      <c r="V27" s="31">
        <v>870</v>
      </c>
      <c r="W27" s="31">
        <v>860</v>
      </c>
      <c r="X27" s="31"/>
      <c r="Y27" s="31"/>
      <c r="Z27" s="31"/>
      <c r="AA27" s="31"/>
      <c r="AB27" s="31"/>
      <c r="AC27" s="31"/>
      <c r="AD27" s="31"/>
      <c r="AE27" s="367">
        <f t="shared" ref="AE27:AE33" si="3">SUM(S27:AD27)</f>
        <v>4340</v>
      </c>
      <c r="AF27" s="68" t="s">
        <v>1</v>
      </c>
    </row>
    <row r="28" spans="1:38" ht="12.75" customHeight="1" x14ac:dyDescent="0.25">
      <c r="C28" s="54" t="s">
        <v>39</v>
      </c>
      <c r="F28" s="73"/>
      <c r="G28" s="84">
        <v>18.66</v>
      </c>
      <c r="H28" s="129">
        <v>424.84</v>
      </c>
      <c r="I28" s="130">
        <v>138.59</v>
      </c>
      <c r="J28" s="184">
        <v>84</v>
      </c>
      <c r="K28" s="215">
        <v>107.34</v>
      </c>
      <c r="L28" s="196">
        <v>112</v>
      </c>
      <c r="M28" s="248">
        <v>119</v>
      </c>
      <c r="N28" s="234">
        <v>280</v>
      </c>
      <c r="O28" s="319">
        <v>126</v>
      </c>
      <c r="P28" s="70">
        <v>430.49</v>
      </c>
      <c r="Q28" s="394">
        <v>154</v>
      </c>
      <c r="R28" s="394">
        <v>152</v>
      </c>
      <c r="S28" s="31">
        <v>17</v>
      </c>
      <c r="T28" s="31">
        <v>17</v>
      </c>
      <c r="U28" s="31">
        <v>17</v>
      </c>
      <c r="V28" s="31">
        <v>17</v>
      </c>
      <c r="W28" s="31">
        <v>17</v>
      </c>
      <c r="X28" s="31">
        <v>17</v>
      </c>
      <c r="Y28" s="31">
        <v>17</v>
      </c>
      <c r="Z28" s="31">
        <v>17</v>
      </c>
      <c r="AA28" s="31">
        <v>16</v>
      </c>
      <c r="AB28" s="31">
        <v>16</v>
      </c>
      <c r="AC28" s="31">
        <v>16</v>
      </c>
      <c r="AD28" s="31">
        <v>16</v>
      </c>
      <c r="AE28" s="367">
        <f t="shared" si="3"/>
        <v>200</v>
      </c>
      <c r="AF28" s="68"/>
    </row>
    <row r="29" spans="1:38" ht="12.75" customHeight="1" x14ac:dyDescent="0.25">
      <c r="A29" s="54" t="s">
        <v>1</v>
      </c>
      <c r="C29" s="54" t="s">
        <v>40</v>
      </c>
      <c r="F29" s="73">
        <v>976</v>
      </c>
      <c r="G29" s="84">
        <v>577</v>
      </c>
      <c r="H29" s="129">
        <v>2562</v>
      </c>
      <c r="I29" s="130">
        <v>1876.16</v>
      </c>
      <c r="J29" s="184">
        <v>1637</v>
      </c>
      <c r="K29" s="215">
        <v>1584.64</v>
      </c>
      <c r="L29" s="196">
        <v>2201.3000000000002</v>
      </c>
      <c r="M29" s="248">
        <v>1915.23</v>
      </c>
      <c r="N29" s="234">
        <v>1962.58</v>
      </c>
      <c r="O29" s="319">
        <v>2108.8000000000002</v>
      </c>
      <c r="P29" s="70">
        <v>2915.05</v>
      </c>
      <c r="Q29" s="394">
        <v>1238.3900000000001</v>
      </c>
      <c r="R29" s="394">
        <v>1553</v>
      </c>
      <c r="S29" s="31">
        <v>75</v>
      </c>
      <c r="T29" s="31">
        <v>75</v>
      </c>
      <c r="U29" s="31">
        <v>575</v>
      </c>
      <c r="V29" s="31">
        <v>75</v>
      </c>
      <c r="W29" s="31">
        <v>75</v>
      </c>
      <c r="X29" s="31">
        <v>575</v>
      </c>
      <c r="Y29" s="31">
        <v>75</v>
      </c>
      <c r="Z29" s="31">
        <v>75</v>
      </c>
      <c r="AA29" s="31">
        <v>75</v>
      </c>
      <c r="AB29" s="31">
        <v>575</v>
      </c>
      <c r="AC29" s="31">
        <v>75</v>
      </c>
      <c r="AD29" s="31">
        <v>75</v>
      </c>
      <c r="AE29" s="367">
        <f t="shared" si="3"/>
        <v>2400</v>
      </c>
      <c r="AF29" s="68" t="s">
        <v>41</v>
      </c>
      <c r="AL29" t="s">
        <v>206</v>
      </c>
    </row>
    <row r="30" spans="1:38" ht="12.75" customHeight="1" x14ac:dyDescent="0.25">
      <c r="C30" s="54" t="s">
        <v>42</v>
      </c>
      <c r="F30" s="73">
        <v>1566.67</v>
      </c>
      <c r="G30" s="84">
        <v>2300</v>
      </c>
      <c r="H30" s="129">
        <v>2000.04</v>
      </c>
      <c r="I30" s="130">
        <v>2066.7199999999998</v>
      </c>
      <c r="J30" s="184">
        <v>4466.6899999999996</v>
      </c>
      <c r="K30" s="215">
        <v>4866.7299999999996</v>
      </c>
      <c r="L30" s="196">
        <v>5266.73</v>
      </c>
      <c r="M30" s="248">
        <v>5533.37</v>
      </c>
      <c r="N30" s="234">
        <v>6933.37</v>
      </c>
      <c r="O30" s="319">
        <v>6400.08</v>
      </c>
      <c r="P30" s="70">
        <v>8533.36</v>
      </c>
      <c r="Q30" s="394">
        <v>5668.79</v>
      </c>
      <c r="R30" s="394">
        <v>6251</v>
      </c>
      <c r="S30" s="31"/>
      <c r="T30" s="31"/>
      <c r="U30" s="31">
        <v>1834</v>
      </c>
      <c r="V30" s="31"/>
      <c r="W30" s="31"/>
      <c r="X30" s="31">
        <v>1834</v>
      </c>
      <c r="Y30" s="31"/>
      <c r="Z30" s="31"/>
      <c r="AA30" s="31">
        <v>1833</v>
      </c>
      <c r="AB30" s="31"/>
      <c r="AC30" s="31"/>
      <c r="AD30" s="31">
        <v>1833</v>
      </c>
      <c r="AE30" s="367">
        <f t="shared" si="3"/>
        <v>7334</v>
      </c>
      <c r="AF30" s="68"/>
      <c r="AG30" s="54" t="s">
        <v>1</v>
      </c>
    </row>
    <row r="31" spans="1:38" ht="12.75" customHeight="1" x14ac:dyDescent="0.25">
      <c r="C31" s="54" t="s">
        <v>43</v>
      </c>
      <c r="F31" s="73">
        <v>515.12</v>
      </c>
      <c r="G31" s="84">
        <v>419.19</v>
      </c>
      <c r="H31" s="129">
        <v>370.18</v>
      </c>
      <c r="I31" s="130">
        <v>478.43</v>
      </c>
      <c r="J31" s="184">
        <v>729</v>
      </c>
      <c r="K31" s="215">
        <v>563.79</v>
      </c>
      <c r="L31" s="196">
        <v>511.79</v>
      </c>
      <c r="M31" s="248">
        <v>658.66</v>
      </c>
      <c r="N31" s="234">
        <v>1090.8</v>
      </c>
      <c r="O31" s="319">
        <v>757.67</v>
      </c>
      <c r="P31" s="70">
        <v>825.72</v>
      </c>
      <c r="Q31" s="394">
        <v>542.70000000000005</v>
      </c>
      <c r="R31" s="394">
        <v>675</v>
      </c>
      <c r="S31" s="31">
        <v>75</v>
      </c>
      <c r="T31" s="31">
        <v>75</v>
      </c>
      <c r="U31" s="31">
        <v>75</v>
      </c>
      <c r="V31" s="31">
        <v>75</v>
      </c>
      <c r="W31" s="31">
        <v>75</v>
      </c>
      <c r="X31" s="31">
        <v>75</v>
      </c>
      <c r="Y31" s="31">
        <v>75</v>
      </c>
      <c r="Z31" s="31">
        <v>75</v>
      </c>
      <c r="AA31" s="31">
        <v>75</v>
      </c>
      <c r="AB31" s="31">
        <v>75</v>
      </c>
      <c r="AC31" s="31">
        <v>75</v>
      </c>
      <c r="AD31" s="31">
        <v>75</v>
      </c>
      <c r="AE31" s="367">
        <f t="shared" si="3"/>
        <v>900</v>
      </c>
      <c r="AF31" s="68"/>
    </row>
    <row r="32" spans="1:38" ht="12.75" customHeight="1" x14ac:dyDescent="0.25">
      <c r="C32" s="54" t="s">
        <v>44</v>
      </c>
      <c r="F32" s="73">
        <v>157624</v>
      </c>
      <c r="G32" s="84">
        <v>168795</v>
      </c>
      <c r="H32" s="129">
        <v>163787.92000000001</v>
      </c>
      <c r="I32" s="130">
        <v>154604.51</v>
      </c>
      <c r="J32" s="184">
        <v>168868.75</v>
      </c>
      <c r="K32" s="215">
        <v>171384.48</v>
      </c>
      <c r="L32" s="196">
        <v>166622.39000000001</v>
      </c>
      <c r="M32" s="248">
        <v>162362.09</v>
      </c>
      <c r="N32" s="234">
        <v>159101.85</v>
      </c>
      <c r="O32" s="319">
        <v>190062.27</v>
      </c>
      <c r="P32" s="70">
        <v>169739.02</v>
      </c>
      <c r="Q32" s="394">
        <v>128067.9</v>
      </c>
      <c r="R32" s="394">
        <v>120000</v>
      </c>
      <c r="S32" s="31"/>
      <c r="T32" s="31"/>
      <c r="U32" s="31">
        <v>43500</v>
      </c>
      <c r="V32" s="31"/>
      <c r="W32" s="31"/>
      <c r="X32" s="31">
        <v>43500</v>
      </c>
      <c r="Y32" s="31"/>
      <c r="Z32" s="31"/>
      <c r="AA32" s="31">
        <v>43500</v>
      </c>
      <c r="AB32" s="31"/>
      <c r="AC32" s="31"/>
      <c r="AD32" s="31">
        <v>43500</v>
      </c>
      <c r="AE32" s="367">
        <f t="shared" si="3"/>
        <v>174000</v>
      </c>
      <c r="AF32" s="68" t="s">
        <v>1</v>
      </c>
    </row>
    <row r="33" spans="2:32" ht="12.75" customHeight="1" x14ac:dyDescent="0.25">
      <c r="C33" s="54" t="s">
        <v>45</v>
      </c>
      <c r="F33" s="73">
        <v>344</v>
      </c>
      <c r="G33" s="84">
        <v>50</v>
      </c>
      <c r="H33" s="129">
        <v>227.68</v>
      </c>
      <c r="I33" s="130">
        <v>145.34</v>
      </c>
      <c r="J33" s="184">
        <v>131.34</v>
      </c>
      <c r="K33" s="215">
        <v>670</v>
      </c>
      <c r="L33" s="196">
        <v>708.34</v>
      </c>
      <c r="M33" s="248">
        <v>697</v>
      </c>
      <c r="N33" s="234">
        <v>534</v>
      </c>
      <c r="O33" s="319">
        <v>1569.67</v>
      </c>
      <c r="P33" s="70">
        <v>558.34</v>
      </c>
      <c r="Q33" s="394">
        <v>580.67999999999995</v>
      </c>
      <c r="R33" s="394">
        <v>560</v>
      </c>
      <c r="S33" s="31"/>
      <c r="T33" s="31"/>
      <c r="U33" s="31"/>
      <c r="V33" s="31">
        <v>10</v>
      </c>
      <c r="W33" s="31"/>
      <c r="X33" s="31">
        <v>0</v>
      </c>
      <c r="Y33" s="31"/>
      <c r="Z33" s="31">
        <v>600</v>
      </c>
      <c r="AA33" s="31" t="s">
        <v>1</v>
      </c>
      <c r="AB33" s="31">
        <v>0</v>
      </c>
      <c r="AC33" s="31" t="s">
        <v>1</v>
      </c>
      <c r="AD33" s="31"/>
      <c r="AE33" s="367">
        <f t="shared" si="3"/>
        <v>610</v>
      </c>
      <c r="AF33" s="68" t="s">
        <v>170</v>
      </c>
    </row>
    <row r="34" spans="2:32" ht="12.75" customHeight="1" x14ac:dyDescent="0.25">
      <c r="C34" s="54" t="s">
        <v>47</v>
      </c>
      <c r="F34" s="73">
        <v>153</v>
      </c>
      <c r="G34" s="84">
        <v>33</v>
      </c>
      <c r="H34" s="129">
        <v>782.78</v>
      </c>
      <c r="I34" s="130">
        <v>66.67</v>
      </c>
      <c r="J34" s="184">
        <v>86.67</v>
      </c>
      <c r="K34" s="215">
        <v>433.84</v>
      </c>
      <c r="L34" s="196" t="s">
        <v>1</v>
      </c>
      <c r="M34" s="248" t="s">
        <v>1</v>
      </c>
      <c r="N34" s="234"/>
      <c r="O34" s="319">
        <v>326.67</v>
      </c>
      <c r="P34" s="70"/>
      <c r="Q34" s="394" t="s">
        <v>1</v>
      </c>
      <c r="R34" s="394">
        <v>300</v>
      </c>
      <c r="S34" s="31"/>
      <c r="T34" s="31" t="s">
        <v>1</v>
      </c>
      <c r="U34" s="31"/>
      <c r="V34" s="31" t="s">
        <v>1</v>
      </c>
      <c r="W34" s="31"/>
      <c r="X34" s="31">
        <v>600</v>
      </c>
      <c r="Y34" s="31"/>
      <c r="Z34" s="31"/>
      <c r="AA34" s="31"/>
      <c r="AB34" s="31" t="s">
        <v>1</v>
      </c>
      <c r="AC34" s="31"/>
      <c r="AD34" s="31"/>
      <c r="AE34" s="367">
        <f t="shared" ref="AE34:AE56" si="4">SUM(S34:AD34)</f>
        <v>600</v>
      </c>
      <c r="AF34" s="68" t="s">
        <v>1</v>
      </c>
    </row>
    <row r="35" spans="2:32" ht="12.75" customHeight="1" x14ac:dyDescent="0.25">
      <c r="C35" s="54" t="s">
        <v>48</v>
      </c>
      <c r="F35" s="73"/>
      <c r="G35" s="84"/>
      <c r="H35" s="129" t="s">
        <v>1</v>
      </c>
      <c r="I35" s="130">
        <v>35</v>
      </c>
      <c r="J35" s="184"/>
      <c r="K35" s="215">
        <v>147.34</v>
      </c>
      <c r="L35" s="196" t="s">
        <v>1</v>
      </c>
      <c r="M35" s="248" t="s">
        <v>1</v>
      </c>
      <c r="N35" s="234"/>
      <c r="O35" s="319"/>
      <c r="P35" s="70"/>
      <c r="Q35" s="394">
        <v>59.5</v>
      </c>
      <c r="R35" s="394"/>
      <c r="S35" s="31"/>
      <c r="T35" s="31"/>
      <c r="U35" s="31"/>
      <c r="V35" s="31"/>
      <c r="W35" s="31" t="s">
        <v>1</v>
      </c>
      <c r="X35" s="31"/>
      <c r="Y35" s="31"/>
      <c r="Z35" s="31"/>
      <c r="AA35" s="31"/>
      <c r="AB35" s="31" t="s">
        <v>1</v>
      </c>
      <c r="AC35" s="31">
        <v>0</v>
      </c>
      <c r="AD35" s="31"/>
      <c r="AE35" s="367">
        <f t="shared" si="4"/>
        <v>0</v>
      </c>
      <c r="AF35" s="54" t="s">
        <v>207</v>
      </c>
    </row>
    <row r="36" spans="2:32" ht="12.75" customHeight="1" x14ac:dyDescent="0.25">
      <c r="C36" s="54" t="s">
        <v>49</v>
      </c>
      <c r="F36" s="73"/>
      <c r="G36" s="84"/>
      <c r="H36" s="129"/>
      <c r="I36" s="130">
        <v>6181.52</v>
      </c>
      <c r="J36" s="184">
        <v>560.03</v>
      </c>
      <c r="K36" s="215">
        <v>513.37</v>
      </c>
      <c r="L36" s="196">
        <v>1800.13</v>
      </c>
      <c r="M36" s="248">
        <v>560.04</v>
      </c>
      <c r="N36" s="234">
        <v>780.07</v>
      </c>
      <c r="O36" s="319">
        <v>880.08</v>
      </c>
      <c r="P36" s="70">
        <v>1320.06</v>
      </c>
      <c r="Q36" s="394">
        <v>660.06</v>
      </c>
      <c r="R36" s="394">
        <v>661</v>
      </c>
      <c r="S36" s="31">
        <v>74</v>
      </c>
      <c r="T36" s="31">
        <v>74</v>
      </c>
      <c r="U36" s="31">
        <v>74</v>
      </c>
      <c r="V36" s="31">
        <v>74</v>
      </c>
      <c r="W36" s="31">
        <v>73</v>
      </c>
      <c r="X36" s="31">
        <v>73</v>
      </c>
      <c r="Y36" s="31">
        <v>73</v>
      </c>
      <c r="Z36" s="31">
        <v>73</v>
      </c>
      <c r="AA36" s="31">
        <v>73</v>
      </c>
      <c r="AB36" s="31">
        <v>73</v>
      </c>
      <c r="AC36" s="31">
        <v>73</v>
      </c>
      <c r="AD36" s="31">
        <v>73</v>
      </c>
      <c r="AE36" s="367">
        <f t="shared" ref="AE36:AE44" si="5">SUM(S36:AD36)</f>
        <v>880</v>
      </c>
      <c r="AF36" s="54" t="s">
        <v>104</v>
      </c>
    </row>
    <row r="37" spans="2:32" ht="12.75" customHeight="1" x14ac:dyDescent="0.25">
      <c r="C37" s="54" t="s">
        <v>51</v>
      </c>
      <c r="F37" s="73">
        <v>2596</v>
      </c>
      <c r="G37" s="84">
        <v>2252</v>
      </c>
      <c r="H37" s="129">
        <v>2618.84</v>
      </c>
      <c r="I37" s="130">
        <v>3067.76</v>
      </c>
      <c r="J37" s="184">
        <v>3018.29</v>
      </c>
      <c r="K37" s="215">
        <v>3041.21</v>
      </c>
      <c r="L37" s="196">
        <v>2275.79</v>
      </c>
      <c r="M37" s="248">
        <v>2264.2399999999998</v>
      </c>
      <c r="N37" s="234">
        <v>5146.08</v>
      </c>
      <c r="O37" s="319">
        <v>3895.45</v>
      </c>
      <c r="P37" s="70">
        <v>4885.5200000000004</v>
      </c>
      <c r="Q37" s="394">
        <v>4648.46</v>
      </c>
      <c r="R37" s="394">
        <v>3780</v>
      </c>
      <c r="S37" s="31">
        <v>500</v>
      </c>
      <c r="T37" s="31">
        <v>500</v>
      </c>
      <c r="U37" s="31">
        <v>500</v>
      </c>
      <c r="V37" s="31">
        <v>500</v>
      </c>
      <c r="W37" s="31">
        <v>500</v>
      </c>
      <c r="X37" s="31">
        <v>500</v>
      </c>
      <c r="Y37" s="31">
        <v>500</v>
      </c>
      <c r="Z37" s="31">
        <v>500</v>
      </c>
      <c r="AA37" s="31">
        <v>500</v>
      </c>
      <c r="AB37" s="31">
        <v>500</v>
      </c>
      <c r="AC37" s="31">
        <v>500</v>
      </c>
      <c r="AD37" s="31">
        <v>500</v>
      </c>
      <c r="AE37" s="367">
        <f t="shared" si="5"/>
        <v>6000</v>
      </c>
      <c r="AF37" s="54" t="s">
        <v>1</v>
      </c>
    </row>
    <row r="38" spans="2:32" ht="12.75" customHeight="1" x14ac:dyDescent="0.25">
      <c r="C38" s="54" t="s">
        <v>52</v>
      </c>
      <c r="F38" s="73">
        <v>500</v>
      </c>
      <c r="G38" s="84">
        <v>750</v>
      </c>
      <c r="H38" s="129">
        <v>1000</v>
      </c>
      <c r="I38" s="130">
        <v>625</v>
      </c>
      <c r="J38" s="184">
        <v>625</v>
      </c>
      <c r="K38" s="215">
        <v>625</v>
      </c>
      <c r="L38" s="196">
        <v>666.67</v>
      </c>
      <c r="M38" s="248">
        <v>750</v>
      </c>
      <c r="N38" s="234">
        <v>103.8</v>
      </c>
      <c r="O38" s="319">
        <v>866.67</v>
      </c>
      <c r="P38" s="70">
        <v>953.34</v>
      </c>
      <c r="Q38" s="394" t="s">
        <v>1</v>
      </c>
      <c r="R38" s="394"/>
      <c r="S38" s="31" t="s">
        <v>1</v>
      </c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>
        <v>1100</v>
      </c>
      <c r="AE38" s="367">
        <f t="shared" si="5"/>
        <v>1100</v>
      </c>
      <c r="AF38" s="68" t="s">
        <v>53</v>
      </c>
    </row>
    <row r="39" spans="2:32" ht="12.75" customHeight="1" x14ac:dyDescent="0.25">
      <c r="C39" s="54" t="s">
        <v>54</v>
      </c>
      <c r="F39" s="73"/>
      <c r="G39" s="84"/>
      <c r="H39" s="129">
        <v>65.52</v>
      </c>
      <c r="I39" s="130">
        <v>98.28</v>
      </c>
      <c r="J39" s="184">
        <v>100.12</v>
      </c>
      <c r="K39" s="215">
        <v>-441.87</v>
      </c>
      <c r="L39" s="196">
        <v>112.45</v>
      </c>
      <c r="M39" s="248">
        <v>103.8</v>
      </c>
      <c r="N39" s="234">
        <v>69.2</v>
      </c>
      <c r="O39" s="319">
        <v>120.11</v>
      </c>
      <c r="P39" s="70">
        <v>177.88</v>
      </c>
      <c r="Q39" s="394">
        <v>126.18</v>
      </c>
      <c r="R39" s="394">
        <v>135</v>
      </c>
      <c r="S39" s="31">
        <v>15</v>
      </c>
      <c r="T39" s="31">
        <v>15</v>
      </c>
      <c r="U39" s="31">
        <v>15</v>
      </c>
      <c r="V39" s="31">
        <v>15</v>
      </c>
      <c r="W39" s="31">
        <v>15</v>
      </c>
      <c r="X39" s="31">
        <v>15</v>
      </c>
      <c r="Y39" s="31">
        <v>15</v>
      </c>
      <c r="Z39" s="31">
        <v>15</v>
      </c>
      <c r="AA39" s="31">
        <v>15</v>
      </c>
      <c r="AB39" s="31">
        <v>15</v>
      </c>
      <c r="AC39" s="31">
        <v>15</v>
      </c>
      <c r="AD39" s="31">
        <v>15</v>
      </c>
      <c r="AE39" s="367">
        <f t="shared" si="5"/>
        <v>180</v>
      </c>
      <c r="AF39" s="68"/>
    </row>
    <row r="40" spans="2:32" ht="12.75" customHeight="1" x14ac:dyDescent="0.25">
      <c r="C40" s="54" t="s">
        <v>55</v>
      </c>
      <c r="F40" s="73">
        <v>8015</v>
      </c>
      <c r="G40" s="84">
        <v>8143</v>
      </c>
      <c r="H40" s="129">
        <v>6389.98</v>
      </c>
      <c r="I40" s="130">
        <v>6874.9</v>
      </c>
      <c r="J40" s="184">
        <v>6739.1</v>
      </c>
      <c r="K40" s="215">
        <v>6583.85</v>
      </c>
      <c r="L40" s="196">
        <v>6913.21</v>
      </c>
      <c r="M40" s="248">
        <v>3835.35</v>
      </c>
      <c r="N40" s="234">
        <v>7899.22</v>
      </c>
      <c r="O40" s="319">
        <v>8093.35</v>
      </c>
      <c r="P40" s="70">
        <v>10386.26</v>
      </c>
      <c r="Q40" s="394">
        <v>4497.8900000000003</v>
      </c>
      <c r="R40" s="394">
        <v>12000</v>
      </c>
      <c r="S40" s="31"/>
      <c r="T40" s="31"/>
      <c r="U40" s="31"/>
      <c r="V40" s="31"/>
      <c r="W40" s="31"/>
      <c r="X40" s="31"/>
      <c r="Y40" s="31">
        <v>14000</v>
      </c>
      <c r="Z40" s="31"/>
      <c r="AA40" s="31"/>
      <c r="AB40" s="31"/>
      <c r="AC40" s="31" t="s">
        <v>1</v>
      </c>
      <c r="AD40" s="31"/>
      <c r="AE40" s="367">
        <f t="shared" si="5"/>
        <v>14000</v>
      </c>
      <c r="AF40" s="68"/>
    </row>
    <row r="41" spans="2:32" ht="12.75" customHeight="1" x14ac:dyDescent="0.25">
      <c r="C41" s="54" t="s">
        <v>56</v>
      </c>
      <c r="F41" s="73">
        <v>715</v>
      </c>
      <c r="G41" s="84">
        <v>419</v>
      </c>
      <c r="H41" s="129">
        <v>1139.7</v>
      </c>
      <c r="I41" s="130">
        <v>1051.55</v>
      </c>
      <c r="J41" s="184">
        <v>1009.14</v>
      </c>
      <c r="K41" s="215">
        <v>868.2</v>
      </c>
      <c r="L41" s="196">
        <v>1008.18</v>
      </c>
      <c r="M41" s="248">
        <v>641.86</v>
      </c>
      <c r="N41" s="234">
        <v>1071.93</v>
      </c>
      <c r="O41" s="319">
        <v>877.43</v>
      </c>
      <c r="P41" s="70">
        <v>702.69</v>
      </c>
      <c r="Q41" s="394">
        <v>292.33999999999997</v>
      </c>
      <c r="R41" s="394">
        <v>1075</v>
      </c>
      <c r="S41" s="31">
        <v>88</v>
      </c>
      <c r="T41" s="31">
        <v>88</v>
      </c>
      <c r="U41" s="31">
        <v>88</v>
      </c>
      <c r="V41" s="31">
        <v>88</v>
      </c>
      <c r="W41" s="31">
        <v>88</v>
      </c>
      <c r="X41" s="31">
        <v>88</v>
      </c>
      <c r="Y41" s="31">
        <v>88</v>
      </c>
      <c r="Z41" s="31">
        <v>88</v>
      </c>
      <c r="AA41" s="31">
        <v>89</v>
      </c>
      <c r="AB41" s="31">
        <v>89</v>
      </c>
      <c r="AC41" s="31">
        <v>89</v>
      </c>
      <c r="AD41" s="31">
        <v>89</v>
      </c>
      <c r="AE41" s="367">
        <f t="shared" si="5"/>
        <v>1060</v>
      </c>
      <c r="AF41" s="68"/>
    </row>
    <row r="42" spans="2:32" s="71" customFormat="1" ht="12.75" customHeight="1" x14ac:dyDescent="0.25">
      <c r="B42" s="54"/>
      <c r="C42" s="54" t="s">
        <v>105</v>
      </c>
      <c r="D42" s="54"/>
      <c r="E42" s="54"/>
      <c r="F42" s="69"/>
      <c r="G42" s="84"/>
      <c r="H42" s="129">
        <v>7740.67</v>
      </c>
      <c r="I42" s="130">
        <v>54287.01</v>
      </c>
      <c r="J42" s="184">
        <v>50746.05</v>
      </c>
      <c r="K42" s="215">
        <v>47188.480000000003</v>
      </c>
      <c r="L42" s="196">
        <v>43656.6</v>
      </c>
      <c r="M42" s="248">
        <v>40141.5</v>
      </c>
      <c r="N42" s="234">
        <v>36410.22</v>
      </c>
      <c r="O42" s="319">
        <v>32268.92</v>
      </c>
      <c r="P42" s="70">
        <v>28237.03</v>
      </c>
      <c r="Q42" s="394">
        <v>24364.48</v>
      </c>
      <c r="R42" s="394">
        <v>24754</v>
      </c>
      <c r="S42" s="31">
        <v>11400</v>
      </c>
      <c r="T42" s="31"/>
      <c r="U42" s="31"/>
      <c r="V42" s="31"/>
      <c r="W42" s="31"/>
      <c r="X42" s="31"/>
      <c r="Y42" s="31">
        <v>9334</v>
      </c>
      <c r="Z42" s="31"/>
      <c r="AA42" s="31"/>
      <c r="AB42" s="31"/>
      <c r="AC42" s="31"/>
      <c r="AD42" s="31"/>
      <c r="AE42" s="367">
        <f t="shared" si="5"/>
        <v>20734</v>
      </c>
      <c r="AF42" s="159"/>
    </row>
    <row r="43" spans="2:32" s="71" customFormat="1" ht="12.75" customHeight="1" x14ac:dyDescent="0.25">
      <c r="B43" s="54"/>
      <c r="C43" s="54" t="s">
        <v>58</v>
      </c>
      <c r="D43" s="54"/>
      <c r="E43" s="54"/>
      <c r="F43" s="69"/>
      <c r="G43" s="84"/>
      <c r="H43" s="129"/>
      <c r="I43" s="130"/>
      <c r="J43" s="184"/>
      <c r="K43" s="215"/>
      <c r="L43" s="196">
        <v>7007.09</v>
      </c>
      <c r="M43" s="248">
        <v>6544.82</v>
      </c>
      <c r="N43" s="234">
        <v>7895.77</v>
      </c>
      <c r="O43" s="319">
        <v>6982.84</v>
      </c>
      <c r="P43" s="70">
        <v>5305.22</v>
      </c>
      <c r="Q43" s="394">
        <v>7419.69</v>
      </c>
      <c r="R43" s="394">
        <v>8560</v>
      </c>
      <c r="S43" s="31">
        <v>5667</v>
      </c>
      <c r="T43" s="31"/>
      <c r="U43" s="31"/>
      <c r="V43" s="31"/>
      <c r="W43" s="31"/>
      <c r="X43" s="31"/>
      <c r="Y43" s="31">
        <v>5167</v>
      </c>
      <c r="Z43" s="31"/>
      <c r="AA43" s="31"/>
      <c r="AB43" s="31"/>
      <c r="AC43" s="31"/>
      <c r="AD43" s="31"/>
      <c r="AE43" s="367">
        <f t="shared" si="5"/>
        <v>10834</v>
      </c>
      <c r="AF43" s="68" t="s">
        <v>1</v>
      </c>
    </row>
    <row r="44" spans="2:32" s="71" customFormat="1" ht="12.75" customHeight="1" x14ac:dyDescent="0.25">
      <c r="B44" s="54"/>
      <c r="C44" s="54" t="s">
        <v>190</v>
      </c>
      <c r="D44" s="54"/>
      <c r="E44" s="54"/>
      <c r="F44" s="69"/>
      <c r="G44" s="84"/>
      <c r="H44" s="129"/>
      <c r="I44" s="130"/>
      <c r="J44" s="184"/>
      <c r="K44" s="215"/>
      <c r="L44" s="196"/>
      <c r="M44" s="248"/>
      <c r="N44" s="234"/>
      <c r="O44" s="319"/>
      <c r="P44" s="70"/>
      <c r="Q44" s="394"/>
      <c r="R44" s="394"/>
      <c r="S44" s="31">
        <v>43750</v>
      </c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 t="s">
        <v>1</v>
      </c>
      <c r="AE44" s="367">
        <f t="shared" si="5"/>
        <v>43750</v>
      </c>
      <c r="AF44" s="68" t="s">
        <v>191</v>
      </c>
    </row>
    <row r="45" spans="2:32" s="71" customFormat="1" ht="12.75" customHeight="1" x14ac:dyDescent="0.25">
      <c r="B45" s="54"/>
      <c r="C45" s="54" t="s">
        <v>63</v>
      </c>
      <c r="D45" s="54"/>
      <c r="E45" s="54"/>
      <c r="F45" s="69"/>
      <c r="G45" s="84"/>
      <c r="H45" s="129"/>
      <c r="I45" s="130">
        <v>224.37</v>
      </c>
      <c r="J45" s="184">
        <v>208.85</v>
      </c>
      <c r="K45" s="215">
        <v>139.91</v>
      </c>
      <c r="L45" s="196">
        <v>59.59</v>
      </c>
      <c r="M45" s="248">
        <v>164.55</v>
      </c>
      <c r="N45" s="234">
        <v>7.27</v>
      </c>
      <c r="O45" s="319">
        <v>780.61</v>
      </c>
      <c r="P45" s="70">
        <v>262.17</v>
      </c>
      <c r="Q45" s="394">
        <v>10.1</v>
      </c>
      <c r="R45" s="394">
        <v>1200</v>
      </c>
      <c r="S45" s="31" t="s">
        <v>1</v>
      </c>
      <c r="T45" s="31">
        <v>1100</v>
      </c>
      <c r="U45" s="31" t="s">
        <v>1</v>
      </c>
      <c r="V45" s="31" t="s">
        <v>1</v>
      </c>
      <c r="W45" s="31">
        <v>100</v>
      </c>
      <c r="X45" s="31" t="s">
        <v>1</v>
      </c>
      <c r="Y45" s="31" t="s">
        <v>1</v>
      </c>
      <c r="Z45" s="31" t="s">
        <v>1</v>
      </c>
      <c r="AA45" s="31" t="s">
        <v>1</v>
      </c>
      <c r="AB45" s="31">
        <v>100</v>
      </c>
      <c r="AC45" s="31" t="s">
        <v>1</v>
      </c>
      <c r="AD45" s="31" t="s">
        <v>1</v>
      </c>
      <c r="AE45" s="367">
        <f t="shared" si="4"/>
        <v>1300</v>
      </c>
      <c r="AF45" s="159"/>
    </row>
    <row r="46" spans="2:32" ht="12.75" customHeight="1" x14ac:dyDescent="0.25">
      <c r="C46" s="54" t="s">
        <v>60</v>
      </c>
      <c r="F46" s="73">
        <v>1019.03</v>
      </c>
      <c r="G46" s="84">
        <v>847</v>
      </c>
      <c r="H46" s="129">
        <v>873.69</v>
      </c>
      <c r="I46" s="130"/>
      <c r="J46" s="184">
        <v>22.68</v>
      </c>
      <c r="K46" s="215">
        <v>60.34</v>
      </c>
      <c r="L46" s="196"/>
      <c r="M46" s="248" t="s">
        <v>1</v>
      </c>
      <c r="N46" s="234"/>
      <c r="O46" s="319"/>
      <c r="P46" s="70"/>
      <c r="Q46" s="394" t="s">
        <v>1</v>
      </c>
      <c r="R46" s="394">
        <v>10</v>
      </c>
      <c r="S46" s="31" t="s">
        <v>1</v>
      </c>
      <c r="T46" s="31">
        <v>5</v>
      </c>
      <c r="U46" s="31" t="s">
        <v>1</v>
      </c>
      <c r="V46" s="31" t="s">
        <v>1</v>
      </c>
      <c r="W46" s="31" t="s">
        <v>1</v>
      </c>
      <c r="X46" s="31">
        <v>5</v>
      </c>
      <c r="Y46" s="31" t="s">
        <v>1</v>
      </c>
      <c r="Z46" s="31" t="s">
        <v>1</v>
      </c>
      <c r="AA46" s="31" t="s">
        <v>1</v>
      </c>
      <c r="AB46" s="31">
        <v>5</v>
      </c>
      <c r="AC46" s="31" t="s">
        <v>1</v>
      </c>
      <c r="AD46" s="31">
        <v>5</v>
      </c>
      <c r="AE46" s="367">
        <f t="shared" si="4"/>
        <v>20</v>
      </c>
      <c r="AF46" s="68"/>
    </row>
    <row r="47" spans="2:32" ht="12.75" customHeight="1" x14ac:dyDescent="0.25">
      <c r="C47" s="54" t="s">
        <v>61</v>
      </c>
      <c r="F47" s="73">
        <v>4672</v>
      </c>
      <c r="G47" s="84">
        <v>6590</v>
      </c>
      <c r="H47" s="129">
        <v>37260.660000000003</v>
      </c>
      <c r="I47" s="130">
        <v>4063.92</v>
      </c>
      <c r="J47" s="184">
        <v>51</v>
      </c>
      <c r="K47" s="215">
        <v>1549.17</v>
      </c>
      <c r="L47" s="196">
        <v>1429.83</v>
      </c>
      <c r="M47" s="248">
        <v>2720.1</v>
      </c>
      <c r="N47" s="234">
        <v>12828.83</v>
      </c>
      <c r="O47" s="319">
        <v>12214.67</v>
      </c>
      <c r="P47" s="70">
        <v>6728.75</v>
      </c>
      <c r="Q47" s="394">
        <v>22465</v>
      </c>
      <c r="R47" s="394">
        <v>23508</v>
      </c>
      <c r="S47" s="31">
        <v>10000</v>
      </c>
      <c r="T47" s="31">
        <v>10000</v>
      </c>
      <c r="U47" s="31">
        <v>10000</v>
      </c>
      <c r="V47" s="31">
        <v>10000</v>
      </c>
      <c r="W47" s="31">
        <v>10000</v>
      </c>
      <c r="X47" s="31">
        <v>10000</v>
      </c>
      <c r="Y47" s="31">
        <v>10000</v>
      </c>
      <c r="Z47" s="31">
        <v>10000</v>
      </c>
      <c r="AA47" s="31">
        <v>10000</v>
      </c>
      <c r="AB47" s="31">
        <v>10000</v>
      </c>
      <c r="AC47" s="31">
        <v>10000</v>
      </c>
      <c r="AD47" s="31">
        <v>10000</v>
      </c>
      <c r="AE47" s="367">
        <f t="shared" si="4"/>
        <v>120000</v>
      </c>
      <c r="AF47" s="68" t="s">
        <v>209</v>
      </c>
    </row>
    <row r="48" spans="2:32" ht="12.75" customHeight="1" x14ac:dyDescent="0.25">
      <c r="C48" s="54" t="s">
        <v>62</v>
      </c>
      <c r="F48" s="73">
        <v>129</v>
      </c>
      <c r="G48" s="84">
        <v>1280</v>
      </c>
      <c r="H48" s="129">
        <v>1301.52</v>
      </c>
      <c r="I48" s="130">
        <v>1329.59</v>
      </c>
      <c r="J48" s="184">
        <v>1331.77</v>
      </c>
      <c r="K48" s="215">
        <v>1387.89</v>
      </c>
      <c r="L48" s="196">
        <v>1295.47</v>
      </c>
      <c r="M48" s="248">
        <v>758.26</v>
      </c>
      <c r="N48" s="234">
        <v>2256.79</v>
      </c>
      <c r="O48" s="319">
        <v>673.87</v>
      </c>
      <c r="P48" s="70">
        <v>912.94</v>
      </c>
      <c r="Q48" s="394">
        <v>825.67</v>
      </c>
      <c r="R48" s="394">
        <v>950</v>
      </c>
      <c r="S48" s="31">
        <v>0</v>
      </c>
      <c r="T48" s="31">
        <v>800</v>
      </c>
      <c r="U48" s="31">
        <v>10</v>
      </c>
      <c r="V48" s="31">
        <v>50</v>
      </c>
      <c r="W48" s="31">
        <v>0</v>
      </c>
      <c r="X48" s="31">
        <v>30</v>
      </c>
      <c r="Y48" s="31"/>
      <c r="Z48" s="31"/>
      <c r="AA48" s="31">
        <v>60</v>
      </c>
      <c r="AB48" s="31" t="s">
        <v>1</v>
      </c>
      <c r="AC48" s="31"/>
      <c r="AD48" s="31">
        <v>175</v>
      </c>
      <c r="AE48" s="367">
        <f t="shared" si="4"/>
        <v>1125</v>
      </c>
      <c r="AF48" s="68" t="s">
        <v>1</v>
      </c>
    </row>
    <row r="49" spans="2:34" ht="12.75" customHeight="1" x14ac:dyDescent="0.25">
      <c r="C49" s="54" t="s">
        <v>64</v>
      </c>
      <c r="F49" s="73">
        <v>1193</v>
      </c>
      <c r="G49" s="84">
        <v>2017</v>
      </c>
      <c r="H49" s="129">
        <v>2128.6799999999998</v>
      </c>
      <c r="I49" s="130">
        <v>1918.07</v>
      </c>
      <c r="J49" s="184">
        <v>2268.6999999999998</v>
      </c>
      <c r="K49" s="215">
        <v>2487.5500000000002</v>
      </c>
      <c r="L49" s="196">
        <v>2860.5</v>
      </c>
      <c r="M49" s="248">
        <v>6000.82</v>
      </c>
      <c r="N49" s="234">
        <v>3773.04</v>
      </c>
      <c r="O49" s="319">
        <v>3366.34</v>
      </c>
      <c r="P49" s="70">
        <v>3545.32</v>
      </c>
      <c r="Q49" s="394">
        <v>3389.82</v>
      </c>
      <c r="R49" s="394">
        <v>2250</v>
      </c>
      <c r="S49" s="31">
        <v>250</v>
      </c>
      <c r="T49" s="31">
        <v>250</v>
      </c>
      <c r="U49" s="31">
        <v>250</v>
      </c>
      <c r="V49" s="31">
        <v>250</v>
      </c>
      <c r="W49" s="31">
        <v>250</v>
      </c>
      <c r="X49" s="31">
        <v>250</v>
      </c>
      <c r="Y49" s="31">
        <v>250</v>
      </c>
      <c r="Z49" s="31">
        <v>250</v>
      </c>
      <c r="AA49" s="31">
        <v>250</v>
      </c>
      <c r="AB49" s="31">
        <v>250</v>
      </c>
      <c r="AC49" s="31">
        <v>250</v>
      </c>
      <c r="AD49" s="31">
        <v>250</v>
      </c>
      <c r="AE49" s="367">
        <f t="shared" si="4"/>
        <v>3000</v>
      </c>
      <c r="AF49" s="54" t="s">
        <v>1</v>
      </c>
    </row>
    <row r="50" spans="2:34" ht="12.75" customHeight="1" x14ac:dyDescent="0.25">
      <c r="C50" s="54" t="s">
        <v>65</v>
      </c>
      <c r="F50" s="73">
        <v>3999.99</v>
      </c>
      <c r="G50" s="84">
        <v>3999.96</v>
      </c>
      <c r="H50" s="129">
        <v>4000.08</v>
      </c>
      <c r="I50" s="130">
        <v>4000.08</v>
      </c>
      <c r="J50" s="184">
        <v>4000.08</v>
      </c>
      <c r="K50" s="215">
        <v>4000.08</v>
      </c>
      <c r="L50" s="196">
        <v>4333.42</v>
      </c>
      <c r="M50" s="248">
        <v>5416.73</v>
      </c>
      <c r="N50" s="234">
        <v>5000.04</v>
      </c>
      <c r="O50" s="319">
        <v>4933.3599999999997</v>
      </c>
      <c r="P50" s="70">
        <v>4966.71</v>
      </c>
      <c r="Q50" s="394">
        <v>5000.03</v>
      </c>
      <c r="R50" s="394">
        <v>7501</v>
      </c>
      <c r="S50" s="31">
        <v>667</v>
      </c>
      <c r="T50" s="31">
        <v>667</v>
      </c>
      <c r="U50" s="31">
        <v>667</v>
      </c>
      <c r="V50" s="31">
        <v>667</v>
      </c>
      <c r="W50" s="31">
        <v>667</v>
      </c>
      <c r="X50" s="31">
        <v>667</v>
      </c>
      <c r="Y50" s="31">
        <v>667</v>
      </c>
      <c r="Z50" s="31">
        <v>667</v>
      </c>
      <c r="AA50" s="31">
        <v>666</v>
      </c>
      <c r="AB50" s="31">
        <v>666</v>
      </c>
      <c r="AC50" s="31">
        <v>666</v>
      </c>
      <c r="AD50" s="31">
        <v>666</v>
      </c>
      <c r="AE50" s="367">
        <f t="shared" si="4"/>
        <v>8000</v>
      </c>
      <c r="AF50" s="54" t="s">
        <v>1</v>
      </c>
    </row>
    <row r="51" spans="2:34" ht="12.75" customHeight="1" x14ac:dyDescent="0.25">
      <c r="C51" s="54" t="s">
        <v>66</v>
      </c>
      <c r="F51" s="73">
        <v>879.37</v>
      </c>
      <c r="G51" s="84">
        <v>929</v>
      </c>
      <c r="H51" s="129">
        <v>971.95</v>
      </c>
      <c r="I51" s="130">
        <v>1061.9100000000001</v>
      </c>
      <c r="J51" s="184">
        <v>1098.72</v>
      </c>
      <c r="K51" s="215">
        <v>1275.51</v>
      </c>
      <c r="L51" s="196">
        <v>1280.73</v>
      </c>
      <c r="M51" s="248">
        <v>1500.9</v>
      </c>
      <c r="N51" s="234">
        <v>1451.1</v>
      </c>
      <c r="O51" s="319">
        <v>1392.73</v>
      </c>
      <c r="P51" s="70">
        <v>1450.13</v>
      </c>
      <c r="Q51" s="394">
        <v>1047.56</v>
      </c>
      <c r="R51" s="394">
        <v>1125</v>
      </c>
      <c r="S51" s="31">
        <v>125</v>
      </c>
      <c r="T51" s="31">
        <v>125</v>
      </c>
      <c r="U51" s="31">
        <v>125</v>
      </c>
      <c r="V51" s="31">
        <v>125</v>
      </c>
      <c r="W51" s="31">
        <v>125</v>
      </c>
      <c r="X51" s="31">
        <v>125</v>
      </c>
      <c r="Y51" s="31">
        <v>125</v>
      </c>
      <c r="Z51" s="31">
        <v>125</v>
      </c>
      <c r="AA51" s="31">
        <v>125</v>
      </c>
      <c r="AB51" s="31">
        <v>125</v>
      </c>
      <c r="AC51" s="31">
        <v>125</v>
      </c>
      <c r="AD51" s="31">
        <v>125</v>
      </c>
      <c r="AE51" s="367">
        <f t="shared" si="4"/>
        <v>1500</v>
      </c>
    </row>
    <row r="52" spans="2:34" ht="12.75" customHeight="1" x14ac:dyDescent="0.25">
      <c r="C52" s="54" t="s">
        <v>67</v>
      </c>
      <c r="F52" s="73">
        <v>59966</v>
      </c>
      <c r="G52" s="84">
        <v>69793</v>
      </c>
      <c r="H52" s="129">
        <v>78679.5</v>
      </c>
      <c r="I52" s="130">
        <v>83674.11</v>
      </c>
      <c r="J52" s="184">
        <v>85693.06</v>
      </c>
      <c r="K52" s="215">
        <v>89069.48</v>
      </c>
      <c r="L52" s="196">
        <v>97214.64</v>
      </c>
      <c r="M52" s="248">
        <v>101086.55</v>
      </c>
      <c r="N52" s="234">
        <v>104527.6</v>
      </c>
      <c r="O52" s="319">
        <v>100150.08</v>
      </c>
      <c r="P52" s="70">
        <v>160649.20000000001</v>
      </c>
      <c r="Q52" s="394">
        <v>141118.26</v>
      </c>
      <c r="R52" s="394">
        <v>136800</v>
      </c>
      <c r="S52" s="31">
        <v>19394</v>
      </c>
      <c r="T52" s="31">
        <v>19394</v>
      </c>
      <c r="U52" s="31">
        <v>19394</v>
      </c>
      <c r="V52" s="31">
        <v>19394</v>
      </c>
      <c r="W52" s="31">
        <v>19394</v>
      </c>
      <c r="X52" s="31">
        <v>19394</v>
      </c>
      <c r="Y52" s="31">
        <v>19394</v>
      </c>
      <c r="Z52" s="31">
        <v>19394</v>
      </c>
      <c r="AA52" s="31">
        <v>19394</v>
      </c>
      <c r="AB52" s="31">
        <v>19394</v>
      </c>
      <c r="AC52" s="31">
        <v>19394</v>
      </c>
      <c r="AD52" s="31">
        <v>19394</v>
      </c>
      <c r="AE52" s="367">
        <f t="shared" si="4"/>
        <v>232728</v>
      </c>
      <c r="AF52" s="54" t="s">
        <v>1</v>
      </c>
    </row>
    <row r="53" spans="2:34" ht="12.75" customHeight="1" x14ac:dyDescent="0.25">
      <c r="C53" s="54" t="s">
        <v>68</v>
      </c>
      <c r="F53" s="73">
        <v>1484</v>
      </c>
      <c r="G53" s="84">
        <v>1603.9</v>
      </c>
      <c r="H53" s="129">
        <v>1381.16</v>
      </c>
      <c r="I53" s="130">
        <v>1485.71</v>
      </c>
      <c r="J53" s="184">
        <v>1317.3</v>
      </c>
      <c r="K53" s="215">
        <v>1349.86</v>
      </c>
      <c r="L53" s="196">
        <v>1320.83</v>
      </c>
      <c r="M53" s="248">
        <v>1490.26</v>
      </c>
      <c r="N53" s="234">
        <v>1463.55</v>
      </c>
      <c r="O53" s="319">
        <v>1677.59</v>
      </c>
      <c r="P53" s="70">
        <v>1771.58</v>
      </c>
      <c r="Q53" s="394">
        <v>1500.41</v>
      </c>
      <c r="R53" s="394">
        <v>1670</v>
      </c>
      <c r="S53" s="31">
        <v>495</v>
      </c>
      <c r="T53" s="31">
        <v>120</v>
      </c>
      <c r="U53" s="31">
        <v>230</v>
      </c>
      <c r="V53" s="31">
        <v>120</v>
      </c>
      <c r="W53" s="31">
        <v>120</v>
      </c>
      <c r="X53" s="31">
        <v>225</v>
      </c>
      <c r="Y53" s="31">
        <v>120</v>
      </c>
      <c r="Z53" s="31">
        <v>120</v>
      </c>
      <c r="AA53" s="31">
        <v>120</v>
      </c>
      <c r="AB53" s="31">
        <v>110</v>
      </c>
      <c r="AC53" s="31">
        <v>110</v>
      </c>
      <c r="AD53" s="31">
        <v>110</v>
      </c>
      <c r="AE53" s="367">
        <f t="shared" si="4"/>
        <v>2000</v>
      </c>
      <c r="AF53" s="68" t="s">
        <v>69</v>
      </c>
    </row>
    <row r="54" spans="2:34" ht="12.75" customHeight="1" x14ac:dyDescent="0.25">
      <c r="C54" s="54" t="s">
        <v>70</v>
      </c>
      <c r="F54" s="73">
        <v>567</v>
      </c>
      <c r="G54" s="84">
        <v>860</v>
      </c>
      <c r="H54" s="129">
        <v>144.44</v>
      </c>
      <c r="I54" s="130">
        <v>533.48</v>
      </c>
      <c r="J54" s="184">
        <v>-247.97</v>
      </c>
      <c r="K54" s="215">
        <v>807.56</v>
      </c>
      <c r="L54" s="196">
        <v>84.12</v>
      </c>
      <c r="M54" s="248">
        <v>200.56</v>
      </c>
      <c r="N54" s="234">
        <v>162.51</v>
      </c>
      <c r="O54" s="319">
        <v>161.79</v>
      </c>
      <c r="P54" s="70">
        <v>481.21</v>
      </c>
      <c r="Q54" s="394">
        <v>191.06</v>
      </c>
      <c r="R54" s="394">
        <v>450</v>
      </c>
      <c r="S54" s="31">
        <v>50</v>
      </c>
      <c r="T54" s="31">
        <v>50</v>
      </c>
      <c r="U54" s="31">
        <v>50</v>
      </c>
      <c r="V54" s="31">
        <v>50</v>
      </c>
      <c r="W54" s="31">
        <v>50</v>
      </c>
      <c r="X54" s="31">
        <v>50</v>
      </c>
      <c r="Y54" s="31">
        <v>50</v>
      </c>
      <c r="Z54" s="31">
        <v>50</v>
      </c>
      <c r="AA54" s="31">
        <v>50</v>
      </c>
      <c r="AB54" s="31">
        <v>50</v>
      </c>
      <c r="AC54" s="31">
        <v>50</v>
      </c>
      <c r="AD54" s="31">
        <v>50</v>
      </c>
      <c r="AE54" s="367">
        <f t="shared" si="4"/>
        <v>600</v>
      </c>
      <c r="AF54" s="68"/>
    </row>
    <row r="55" spans="2:34" ht="12.75" customHeight="1" x14ac:dyDescent="0.25">
      <c r="C55" s="54" t="s">
        <v>71</v>
      </c>
      <c r="F55" s="73"/>
      <c r="G55" s="84"/>
      <c r="H55" s="129">
        <v>241.46</v>
      </c>
      <c r="I55" s="130">
        <v>59.47</v>
      </c>
      <c r="J55" s="184">
        <v>334.15</v>
      </c>
      <c r="K55" s="215">
        <v>460.24</v>
      </c>
      <c r="L55" s="196">
        <v>314.77999999999997</v>
      </c>
      <c r="M55" s="248">
        <v>313.04000000000002</v>
      </c>
      <c r="N55" s="234">
        <v>18.760000000000002</v>
      </c>
      <c r="O55" s="319">
        <v>248.21</v>
      </c>
      <c r="P55" s="70">
        <v>564.64</v>
      </c>
      <c r="Q55" s="394">
        <v>374.42</v>
      </c>
      <c r="R55" s="394">
        <v>630</v>
      </c>
      <c r="S55" s="31">
        <v>55</v>
      </c>
      <c r="T55" s="31">
        <v>55</v>
      </c>
      <c r="U55" s="31">
        <v>55</v>
      </c>
      <c r="V55" s="31">
        <v>55</v>
      </c>
      <c r="W55" s="31">
        <v>55</v>
      </c>
      <c r="X55" s="31">
        <v>55</v>
      </c>
      <c r="Y55" s="31">
        <v>55</v>
      </c>
      <c r="Z55" s="31">
        <v>55</v>
      </c>
      <c r="AA55" s="31">
        <v>55</v>
      </c>
      <c r="AB55" s="31">
        <v>55</v>
      </c>
      <c r="AC55" s="31">
        <v>55</v>
      </c>
      <c r="AD55" s="31">
        <v>55</v>
      </c>
      <c r="AE55" s="367">
        <f t="shared" si="4"/>
        <v>660</v>
      </c>
      <c r="AF55" s="68"/>
    </row>
    <row r="56" spans="2:34" ht="12.75" customHeight="1" x14ac:dyDescent="0.25">
      <c r="C56" s="54" t="s">
        <v>72</v>
      </c>
      <c r="F56" s="73">
        <v>610.74</v>
      </c>
      <c r="G56" s="84">
        <v>788</v>
      </c>
      <c r="H56" s="129">
        <v>606.02</v>
      </c>
      <c r="I56" s="130">
        <v>551.26</v>
      </c>
      <c r="J56" s="184">
        <v>102.33</v>
      </c>
      <c r="K56" s="215">
        <v>13.33</v>
      </c>
      <c r="L56" s="196">
        <v>324.04000000000002</v>
      </c>
      <c r="M56" s="248">
        <v>50.01</v>
      </c>
      <c r="N56" s="234">
        <v>445.84</v>
      </c>
      <c r="O56" s="319">
        <v>228.14</v>
      </c>
      <c r="P56" s="70">
        <v>2362.89</v>
      </c>
      <c r="Q56" s="394">
        <v>1623.01</v>
      </c>
      <c r="R56" s="394">
        <v>1502</v>
      </c>
      <c r="S56" s="31">
        <v>228</v>
      </c>
      <c r="T56" s="31">
        <v>228</v>
      </c>
      <c r="U56" s="31">
        <v>228</v>
      </c>
      <c r="V56" s="31">
        <v>228</v>
      </c>
      <c r="W56" s="31">
        <v>228</v>
      </c>
      <c r="X56" s="31">
        <v>228</v>
      </c>
      <c r="Y56" s="31">
        <v>228</v>
      </c>
      <c r="Z56" s="31">
        <v>228</v>
      </c>
      <c r="AA56" s="31">
        <v>228</v>
      </c>
      <c r="AB56" s="31">
        <v>228</v>
      </c>
      <c r="AC56" s="31">
        <v>228</v>
      </c>
      <c r="AD56" s="31">
        <v>228</v>
      </c>
      <c r="AE56" s="367">
        <f t="shared" si="4"/>
        <v>2736</v>
      </c>
      <c r="AF56" s="68" t="s">
        <v>1</v>
      </c>
    </row>
    <row r="57" spans="2:34" ht="12.75" customHeight="1" x14ac:dyDescent="0.25">
      <c r="C57" s="54" t="s">
        <v>73</v>
      </c>
      <c r="F57" s="69">
        <v>113</v>
      </c>
      <c r="G57" s="160">
        <v>68</v>
      </c>
      <c r="H57" s="161">
        <v>6893.41</v>
      </c>
      <c r="I57" s="162" t="s">
        <v>1</v>
      </c>
      <c r="J57" s="186"/>
      <c r="K57" s="217"/>
      <c r="L57" s="198" t="s">
        <v>1</v>
      </c>
      <c r="M57" s="250" t="s">
        <v>1</v>
      </c>
      <c r="N57" s="238"/>
      <c r="O57" s="319"/>
      <c r="P57" s="70">
        <v>61.6</v>
      </c>
      <c r="Q57" s="394" t="s">
        <v>1</v>
      </c>
      <c r="R57" s="394">
        <v>45</v>
      </c>
      <c r="S57" s="31">
        <v>5</v>
      </c>
      <c r="T57" s="31">
        <v>5</v>
      </c>
      <c r="U57" s="31">
        <v>5</v>
      </c>
      <c r="V57" s="31">
        <v>5</v>
      </c>
      <c r="W57" s="31">
        <v>5</v>
      </c>
      <c r="X57" s="31">
        <v>5</v>
      </c>
      <c r="Y57" s="31">
        <v>5</v>
      </c>
      <c r="Z57" s="31">
        <v>5</v>
      </c>
      <c r="AA57" s="31">
        <v>5</v>
      </c>
      <c r="AB57" s="31">
        <v>5</v>
      </c>
      <c r="AC57" s="31">
        <v>5</v>
      </c>
      <c r="AD57" s="31">
        <v>5</v>
      </c>
      <c r="AE57" s="367">
        <f>SUM(S57:AD57)</f>
        <v>60</v>
      </c>
      <c r="AF57" s="163"/>
    </row>
    <row r="58" spans="2:34" ht="12.75" customHeight="1" x14ac:dyDescent="0.25">
      <c r="G58" s="110"/>
      <c r="H58" s="110"/>
      <c r="I58" s="110"/>
      <c r="J58" s="110"/>
      <c r="K58" s="110"/>
      <c r="L58" s="110"/>
      <c r="M58" s="110" t="s">
        <v>173</v>
      </c>
      <c r="N58" s="110"/>
      <c r="O58" s="322">
        <v>27722.85</v>
      </c>
      <c r="P58" s="31" t="s">
        <v>1</v>
      </c>
      <c r="Q58" s="103"/>
      <c r="R58" s="103"/>
      <c r="S58" s="96"/>
      <c r="T58" s="96"/>
      <c r="U58" s="96"/>
      <c r="V58" s="96"/>
      <c r="W58" s="96"/>
      <c r="X58" s="96"/>
      <c r="Y58" s="96"/>
      <c r="Z58" s="96"/>
      <c r="AA58" s="96"/>
      <c r="AB58" s="96"/>
      <c r="AC58" s="96"/>
      <c r="AD58" s="96"/>
      <c r="AE58" s="31" t="s">
        <v>1</v>
      </c>
      <c r="AF58" s="68"/>
    </row>
    <row r="59" spans="2:34" ht="12.75" customHeight="1" x14ac:dyDescent="0.25">
      <c r="B59" s="66" t="s">
        <v>74</v>
      </c>
      <c r="F59" s="90">
        <f>SUM(F27:F57)</f>
        <v>249553.22999999998</v>
      </c>
      <c r="G59" s="91">
        <f>SUM(G27:G57)</f>
        <v>274491.71000000002</v>
      </c>
      <c r="H59" s="92">
        <f>SUM(H27:H57)</f>
        <v>325672.94</v>
      </c>
      <c r="I59" s="93">
        <f>SUM(I26:I57)</f>
        <v>332498.64</v>
      </c>
      <c r="J59" s="187">
        <f t="shared" ref="J59:L59" si="6">SUM(J27:J57)</f>
        <v>337062.2900000001</v>
      </c>
      <c r="K59" s="218">
        <f t="shared" si="6"/>
        <v>342770.80000000005</v>
      </c>
      <c r="L59" s="199">
        <f t="shared" si="6"/>
        <v>351475.60000000003</v>
      </c>
      <c r="M59" s="251">
        <f>SUM(M27:M57)</f>
        <v>348112.4</v>
      </c>
      <c r="N59" s="239">
        <f>SUM(N27:N57)</f>
        <v>363400.57000000007</v>
      </c>
      <c r="O59" s="328">
        <f>SUM(O27:O58)</f>
        <v>411178.44</v>
      </c>
      <c r="P59" s="94">
        <f>SUM(P27:P57)</f>
        <v>421193.49000000005</v>
      </c>
      <c r="Q59" s="395">
        <f>SUM(Q27:Q57)</f>
        <v>357199.74</v>
      </c>
      <c r="R59" s="395">
        <f>SUM(R27:R57)</f>
        <v>360697</v>
      </c>
      <c r="S59" s="244">
        <f t="shared" ref="S59:AD59" si="7">SUM(S27:S57)</f>
        <v>93800</v>
      </c>
      <c r="T59" s="244">
        <f t="shared" si="7"/>
        <v>34513</v>
      </c>
      <c r="U59" s="244">
        <f t="shared" si="7"/>
        <v>78562</v>
      </c>
      <c r="V59" s="244">
        <f t="shared" si="7"/>
        <v>32668</v>
      </c>
      <c r="W59" s="244">
        <f t="shared" si="7"/>
        <v>32697</v>
      </c>
      <c r="X59" s="244">
        <f t="shared" si="7"/>
        <v>78311</v>
      </c>
      <c r="Y59" s="244">
        <f t="shared" si="7"/>
        <v>60238</v>
      </c>
      <c r="Z59" s="244">
        <f t="shared" si="7"/>
        <v>32337</v>
      </c>
      <c r="AA59" s="244">
        <f t="shared" si="7"/>
        <v>77129</v>
      </c>
      <c r="AB59" s="244">
        <f t="shared" si="7"/>
        <v>32331</v>
      </c>
      <c r="AC59" s="244">
        <f t="shared" si="7"/>
        <v>31726</v>
      </c>
      <c r="AD59" s="244">
        <f t="shared" si="7"/>
        <v>78339</v>
      </c>
      <c r="AE59" s="368">
        <f>SUM(S59:AD59)</f>
        <v>662651</v>
      </c>
    </row>
    <row r="60" spans="2:34" ht="12.75" customHeight="1" x14ac:dyDescent="0.25">
      <c r="B60" s="66"/>
      <c r="G60" s="99"/>
      <c r="H60" s="99"/>
      <c r="I60" s="99"/>
      <c r="J60" s="99"/>
      <c r="K60" s="99"/>
      <c r="L60" s="99"/>
      <c r="M60" s="99"/>
      <c r="N60" s="99"/>
      <c r="O60" s="322"/>
      <c r="P60" s="103"/>
      <c r="Q60" s="103"/>
      <c r="R60" s="103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1"/>
      <c r="AD60" s="101"/>
      <c r="AE60" s="103">
        <f>SUM(AE27:AE57)</f>
        <v>662651</v>
      </c>
    </row>
    <row r="61" spans="2:34" ht="12.75" customHeight="1" x14ac:dyDescent="0.25">
      <c r="B61" s="66" t="s">
        <v>106</v>
      </c>
      <c r="F61" s="137"/>
      <c r="G61" s="102"/>
      <c r="H61" s="102"/>
      <c r="I61" s="102"/>
      <c r="J61" s="102"/>
      <c r="K61" s="102"/>
      <c r="L61" s="102"/>
      <c r="M61" s="99"/>
      <c r="N61" s="99"/>
      <c r="O61" s="322"/>
      <c r="P61" s="96" t="s">
        <v>1</v>
      </c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 t="s">
        <v>1</v>
      </c>
      <c r="AF61" s="163"/>
    </row>
    <row r="62" spans="2:34" ht="12.75" customHeight="1" x14ac:dyDescent="0.25">
      <c r="B62" s="66"/>
      <c r="C62" s="54" t="s">
        <v>76</v>
      </c>
      <c r="F62" s="73">
        <v>83.97</v>
      </c>
      <c r="G62" s="164">
        <v>72</v>
      </c>
      <c r="H62" s="129">
        <v>75.7</v>
      </c>
      <c r="I62" s="130">
        <v>95.2</v>
      </c>
      <c r="J62" s="184">
        <v>129.26</v>
      </c>
      <c r="K62" s="215">
        <v>134.56</v>
      </c>
      <c r="L62" s="196">
        <v>124.49</v>
      </c>
      <c r="M62" s="248">
        <v>117.52</v>
      </c>
      <c r="N62" s="234">
        <v>391.94</v>
      </c>
      <c r="O62" s="319">
        <v>139.96</v>
      </c>
      <c r="P62" s="70">
        <v>145.78</v>
      </c>
      <c r="Q62" s="394">
        <v>431.73</v>
      </c>
      <c r="R62" s="394">
        <v>150</v>
      </c>
      <c r="S62" s="111" t="s">
        <v>1</v>
      </c>
      <c r="T62" s="31"/>
      <c r="U62" s="31">
        <v>87.5</v>
      </c>
      <c r="V62" s="31" t="s">
        <v>1</v>
      </c>
      <c r="W62" s="31"/>
      <c r="X62" s="31">
        <v>87.5</v>
      </c>
      <c r="Y62" s="31" t="s">
        <v>1</v>
      </c>
      <c r="Z62" s="31"/>
      <c r="AA62" s="31">
        <v>87.5</v>
      </c>
      <c r="AB62" s="31" t="s">
        <v>1</v>
      </c>
      <c r="AC62" s="31"/>
      <c r="AD62" s="31">
        <v>87.5</v>
      </c>
      <c r="AE62" s="367">
        <f t="shared" ref="AE62:AE71" si="8">SUM(S62:AD62)</f>
        <v>350</v>
      </c>
      <c r="AF62" s="411" t="s">
        <v>1</v>
      </c>
    </row>
    <row r="63" spans="2:34" ht="12.75" customHeight="1" x14ac:dyDescent="0.25">
      <c r="C63" s="54" t="s">
        <v>77</v>
      </c>
      <c r="F63" s="73">
        <v>16</v>
      </c>
      <c r="G63" s="164">
        <v>291</v>
      </c>
      <c r="H63" s="129">
        <v>23.79</v>
      </c>
      <c r="I63" s="130">
        <v>1015.29</v>
      </c>
      <c r="J63" s="184"/>
      <c r="K63" s="215"/>
      <c r="L63" s="196">
        <v>274.61</v>
      </c>
      <c r="M63" s="248">
        <v>51.79</v>
      </c>
      <c r="N63" s="234">
        <v>77.290000000000006</v>
      </c>
      <c r="O63" s="319">
        <v>13.77</v>
      </c>
      <c r="P63" s="70">
        <v>141.31</v>
      </c>
      <c r="Q63" s="394">
        <v>243.99</v>
      </c>
      <c r="R63" s="394">
        <v>45</v>
      </c>
      <c r="S63" s="111">
        <v>25</v>
      </c>
      <c r="T63" s="111">
        <v>25</v>
      </c>
      <c r="U63" s="111">
        <v>25</v>
      </c>
      <c r="V63" s="111">
        <v>25</v>
      </c>
      <c r="W63" s="111">
        <v>25</v>
      </c>
      <c r="X63" s="111">
        <v>25</v>
      </c>
      <c r="Y63" s="111">
        <v>25</v>
      </c>
      <c r="Z63" s="111">
        <v>25</v>
      </c>
      <c r="AA63" s="111">
        <v>25</v>
      </c>
      <c r="AB63" s="111">
        <v>25</v>
      </c>
      <c r="AC63" s="111">
        <v>25</v>
      </c>
      <c r="AD63" s="111">
        <v>25</v>
      </c>
      <c r="AE63" s="367">
        <f t="shared" si="8"/>
        <v>300</v>
      </c>
      <c r="AF63" s="412" t="s">
        <v>1</v>
      </c>
    </row>
    <row r="64" spans="2:34" ht="12.75" customHeight="1" x14ac:dyDescent="0.25">
      <c r="C64" s="54" t="s">
        <v>81</v>
      </c>
      <c r="F64" s="73" t="s">
        <v>1</v>
      </c>
      <c r="G64" s="164">
        <v>1080</v>
      </c>
      <c r="H64" s="129">
        <v>25688.75</v>
      </c>
      <c r="I64" s="130">
        <v>1395</v>
      </c>
      <c r="J64" s="184">
        <v>653.33000000000004</v>
      </c>
      <c r="K64" s="215">
        <v>1612.92</v>
      </c>
      <c r="L64" s="196" t="s">
        <v>1</v>
      </c>
      <c r="M64" s="248">
        <v>23567.49</v>
      </c>
      <c r="N64" s="234">
        <v>3905.32</v>
      </c>
      <c r="O64" s="319">
        <v>1389.25</v>
      </c>
      <c r="P64" s="74"/>
      <c r="Q64" s="394">
        <v>373.66</v>
      </c>
      <c r="R64" s="394">
        <v>2000</v>
      </c>
      <c r="S64" s="111">
        <v>1000</v>
      </c>
      <c r="T64" s="111" t="s">
        <v>1</v>
      </c>
      <c r="U64" s="111" t="s">
        <v>1</v>
      </c>
      <c r="V64" s="111" t="s">
        <v>1</v>
      </c>
      <c r="W64" s="111" t="s">
        <v>1</v>
      </c>
      <c r="X64" s="111" t="s">
        <v>1</v>
      </c>
      <c r="Y64" s="111" t="s">
        <v>1</v>
      </c>
      <c r="Z64" s="111" t="s">
        <v>1</v>
      </c>
      <c r="AA64" s="111" t="s">
        <v>1</v>
      </c>
      <c r="AB64" s="111" t="s">
        <v>1</v>
      </c>
      <c r="AC64" s="111" t="s">
        <v>1</v>
      </c>
      <c r="AD64" s="111" t="s">
        <v>1</v>
      </c>
      <c r="AE64" s="367">
        <f t="shared" si="8"/>
        <v>1000</v>
      </c>
      <c r="AF64" s="412" t="s">
        <v>1</v>
      </c>
      <c r="AH64" s="54" t="s">
        <v>1</v>
      </c>
    </row>
    <row r="65" spans="1:33" ht="12.75" customHeight="1" x14ac:dyDescent="0.25">
      <c r="A65" s="54" t="s">
        <v>1</v>
      </c>
      <c r="C65" s="54" t="s">
        <v>82</v>
      </c>
      <c r="F65" s="73">
        <v>10843</v>
      </c>
      <c r="G65" s="164">
        <v>5500</v>
      </c>
      <c r="H65" s="129">
        <v>12100</v>
      </c>
      <c r="I65" s="130">
        <v>5520</v>
      </c>
      <c r="J65" s="184">
        <v>5500</v>
      </c>
      <c r="K65" s="215">
        <v>6220</v>
      </c>
      <c r="L65" s="196">
        <v>6113.33</v>
      </c>
      <c r="M65" s="248">
        <v>6420</v>
      </c>
      <c r="N65" s="234">
        <v>4920</v>
      </c>
      <c r="O65" s="319">
        <v>6260</v>
      </c>
      <c r="P65" s="70">
        <v>2400</v>
      </c>
      <c r="Q65" s="394" t="s">
        <v>1</v>
      </c>
      <c r="R65" s="394">
        <v>1800</v>
      </c>
      <c r="S65" s="111">
        <v>84</v>
      </c>
      <c r="T65" s="111">
        <v>84</v>
      </c>
      <c r="U65" s="111">
        <v>84</v>
      </c>
      <c r="V65" s="111">
        <v>84</v>
      </c>
      <c r="W65" s="111">
        <v>83</v>
      </c>
      <c r="X65" s="111">
        <v>83</v>
      </c>
      <c r="Y65" s="111">
        <v>83</v>
      </c>
      <c r="Z65" s="111">
        <v>83</v>
      </c>
      <c r="AA65" s="111">
        <v>83</v>
      </c>
      <c r="AB65" s="111">
        <v>83</v>
      </c>
      <c r="AC65" s="111">
        <v>83</v>
      </c>
      <c r="AD65" s="111">
        <v>83</v>
      </c>
      <c r="AE65" s="367">
        <f t="shared" si="8"/>
        <v>1000</v>
      </c>
      <c r="AF65" s="412" t="s">
        <v>1</v>
      </c>
    </row>
    <row r="66" spans="1:33" ht="12.75" customHeight="1" x14ac:dyDescent="0.25">
      <c r="C66" s="54" t="s">
        <v>83</v>
      </c>
      <c r="F66" s="73">
        <v>16978</v>
      </c>
      <c r="G66" s="164">
        <v>13604</v>
      </c>
      <c r="H66" s="129">
        <v>23845.9</v>
      </c>
      <c r="I66" s="130">
        <v>29943.47</v>
      </c>
      <c r="J66" s="184">
        <v>12951.9</v>
      </c>
      <c r="K66" s="215">
        <v>5251.05</v>
      </c>
      <c r="L66" s="196">
        <v>3637.37</v>
      </c>
      <c r="M66" s="248">
        <v>7184</v>
      </c>
      <c r="N66" s="234">
        <v>12675.34</v>
      </c>
      <c r="O66" s="319">
        <v>23078.99</v>
      </c>
      <c r="P66" s="70">
        <v>26336.63</v>
      </c>
      <c r="Q66" s="394">
        <v>33072.910000000003</v>
      </c>
      <c r="R66" s="394">
        <v>13500</v>
      </c>
      <c r="S66" s="111">
        <v>3333</v>
      </c>
      <c r="T66" s="111">
        <v>3333</v>
      </c>
      <c r="U66" s="111">
        <v>3333</v>
      </c>
      <c r="V66" s="111">
        <v>3333</v>
      </c>
      <c r="W66" s="111">
        <v>3334</v>
      </c>
      <c r="X66" s="111">
        <v>3334</v>
      </c>
      <c r="Y66" s="111">
        <v>3334</v>
      </c>
      <c r="Z66" s="111">
        <v>3334</v>
      </c>
      <c r="AA66" s="111">
        <v>3333</v>
      </c>
      <c r="AB66" s="111">
        <v>3333</v>
      </c>
      <c r="AC66" s="111">
        <v>3333</v>
      </c>
      <c r="AD66" s="111">
        <v>3333</v>
      </c>
      <c r="AE66" s="367">
        <f t="shared" si="8"/>
        <v>40000</v>
      </c>
      <c r="AF66" s="412" t="s">
        <v>1</v>
      </c>
      <c r="AG66" s="54" t="s">
        <v>1</v>
      </c>
    </row>
    <row r="67" spans="1:33" ht="12.75" customHeight="1" x14ac:dyDescent="0.25">
      <c r="C67" s="54" t="s">
        <v>86</v>
      </c>
      <c r="F67" s="73">
        <v>1453</v>
      </c>
      <c r="G67" s="164">
        <v>1416</v>
      </c>
      <c r="H67" s="129">
        <v>461.62</v>
      </c>
      <c r="I67" s="130">
        <v>193.38</v>
      </c>
      <c r="J67" s="184">
        <v>266.92</v>
      </c>
      <c r="K67" s="215">
        <v>217.78</v>
      </c>
      <c r="L67" s="196">
        <v>166.97</v>
      </c>
      <c r="M67" s="248">
        <v>165.03</v>
      </c>
      <c r="N67" s="234">
        <v>162.47</v>
      </c>
      <c r="O67" s="319">
        <v>233.88</v>
      </c>
      <c r="P67" s="70">
        <v>230.24</v>
      </c>
      <c r="Q67" s="394">
        <v>312.49</v>
      </c>
      <c r="R67" s="394">
        <v>135</v>
      </c>
      <c r="S67" s="111">
        <v>42</v>
      </c>
      <c r="T67" s="111">
        <v>42</v>
      </c>
      <c r="U67" s="111">
        <v>42</v>
      </c>
      <c r="V67" s="111">
        <v>42</v>
      </c>
      <c r="W67" s="111">
        <v>42</v>
      </c>
      <c r="X67" s="111">
        <v>42</v>
      </c>
      <c r="Y67" s="111">
        <v>42</v>
      </c>
      <c r="Z67" s="111">
        <v>42</v>
      </c>
      <c r="AA67" s="111">
        <v>41</v>
      </c>
      <c r="AB67" s="111">
        <v>41</v>
      </c>
      <c r="AC67" s="111">
        <v>41</v>
      </c>
      <c r="AD67" s="111">
        <v>41</v>
      </c>
      <c r="AE67" s="367">
        <f t="shared" si="8"/>
        <v>500</v>
      </c>
      <c r="AF67" s="412" t="s">
        <v>1</v>
      </c>
    </row>
    <row r="68" spans="1:33" ht="12.75" customHeight="1" x14ac:dyDescent="0.25">
      <c r="C68" s="54" t="s">
        <v>107</v>
      </c>
      <c r="F68" s="73"/>
      <c r="G68" s="164"/>
      <c r="H68" s="129"/>
      <c r="I68" s="130"/>
      <c r="J68" s="184"/>
      <c r="K68" s="215"/>
      <c r="L68" s="196"/>
      <c r="M68" s="248"/>
      <c r="N68" s="234">
        <v>116.62</v>
      </c>
      <c r="O68" s="319">
        <v>747.5</v>
      </c>
      <c r="P68" s="70">
        <v>808.78</v>
      </c>
      <c r="Q68" s="394">
        <v>577.9</v>
      </c>
      <c r="R68" s="394">
        <v>765</v>
      </c>
      <c r="S68" s="111">
        <v>84</v>
      </c>
      <c r="T68" s="111">
        <v>84</v>
      </c>
      <c r="U68" s="111">
        <v>84</v>
      </c>
      <c r="V68" s="111">
        <v>84</v>
      </c>
      <c r="W68" s="111">
        <v>83</v>
      </c>
      <c r="X68" s="111">
        <v>83</v>
      </c>
      <c r="Y68" s="111">
        <v>83</v>
      </c>
      <c r="Z68" s="111">
        <v>83</v>
      </c>
      <c r="AA68" s="111">
        <v>83</v>
      </c>
      <c r="AB68" s="111">
        <v>83</v>
      </c>
      <c r="AC68" s="111">
        <v>83</v>
      </c>
      <c r="AD68" s="111">
        <v>83</v>
      </c>
      <c r="AE68" s="367">
        <f>SUM(S68:AD68)</f>
        <v>1000</v>
      </c>
      <c r="AF68" s="412" t="s">
        <v>1</v>
      </c>
    </row>
    <row r="69" spans="1:33" ht="12.75" customHeight="1" x14ac:dyDescent="0.25">
      <c r="C69" s="54" t="s">
        <v>87</v>
      </c>
      <c r="F69" s="73"/>
      <c r="G69" s="164"/>
      <c r="H69" s="129"/>
      <c r="I69" s="130"/>
      <c r="J69" s="184"/>
      <c r="K69" s="215"/>
      <c r="L69" s="196"/>
      <c r="M69" s="248" t="s">
        <v>1</v>
      </c>
      <c r="N69" s="234" t="s">
        <v>1</v>
      </c>
      <c r="O69" s="319"/>
      <c r="P69" s="70"/>
      <c r="Q69" s="394"/>
      <c r="R69" s="394"/>
      <c r="S69" s="111"/>
      <c r="T69" s="111"/>
      <c r="U69" s="111"/>
      <c r="V69" s="111" t="s">
        <v>1</v>
      </c>
      <c r="W69" s="111"/>
      <c r="X69" s="111"/>
      <c r="Y69" s="111"/>
      <c r="Z69" s="111"/>
      <c r="AA69" s="111"/>
      <c r="AB69" s="111"/>
      <c r="AC69" s="111"/>
      <c r="AD69" s="111"/>
      <c r="AE69" s="367">
        <f>SUM(S69:AD69)</f>
        <v>0</v>
      </c>
      <c r="AF69" s="412"/>
    </row>
    <row r="70" spans="1:33" ht="12.75" hidden="1" customHeight="1" x14ac:dyDescent="0.25">
      <c r="C70" s="54" t="s">
        <v>88</v>
      </c>
      <c r="F70" s="73"/>
      <c r="G70" s="164"/>
      <c r="H70" s="85"/>
      <c r="I70" s="130"/>
      <c r="J70" s="184"/>
      <c r="K70" s="215"/>
      <c r="L70" s="196"/>
      <c r="M70" s="248" t="s">
        <v>1</v>
      </c>
      <c r="N70" s="234" t="s">
        <v>1</v>
      </c>
      <c r="O70" s="329"/>
      <c r="P70" s="70">
        <f>SUM(D70:O70)</f>
        <v>0</v>
      </c>
      <c r="Q70" s="70"/>
      <c r="R70" s="70"/>
      <c r="S70" s="256" t="s">
        <v>1</v>
      </c>
      <c r="T70" s="256"/>
      <c r="U70" s="256" t="s">
        <v>1</v>
      </c>
      <c r="V70" s="256"/>
      <c r="W70" s="256" t="s">
        <v>1</v>
      </c>
      <c r="X70" s="256"/>
      <c r="Y70" s="256" t="s">
        <v>1</v>
      </c>
      <c r="Z70" s="256"/>
      <c r="AA70" s="256" t="s">
        <v>1</v>
      </c>
      <c r="AB70" s="256"/>
      <c r="AC70" s="256" t="s">
        <v>1</v>
      </c>
      <c r="AD70" s="256"/>
      <c r="AE70" s="70">
        <f>SUM(S70:AD70)</f>
        <v>0</v>
      </c>
      <c r="AF70" s="412"/>
    </row>
    <row r="71" spans="1:33" ht="12.75" hidden="1" customHeight="1" x14ac:dyDescent="0.25">
      <c r="C71" s="54" t="s">
        <v>107</v>
      </c>
      <c r="F71" s="73">
        <v>579</v>
      </c>
      <c r="G71" s="164">
        <v>536</v>
      </c>
      <c r="H71" s="129">
        <v>602.21</v>
      </c>
      <c r="I71" s="130">
        <v>614.13</v>
      </c>
      <c r="J71" s="184">
        <v>623.72</v>
      </c>
      <c r="K71" s="215">
        <v>642.86</v>
      </c>
      <c r="L71" s="196">
        <v>655.73</v>
      </c>
      <c r="M71" s="248">
        <v>480.25</v>
      </c>
      <c r="N71" s="234" t="s">
        <v>1</v>
      </c>
      <c r="O71" s="329"/>
      <c r="P71" s="70">
        <f t="shared" ref="P71" si="9">SUM(D71:O71)</f>
        <v>4733.9000000000005</v>
      </c>
      <c r="Q71" s="70"/>
      <c r="R71" s="70"/>
      <c r="S71" s="256" t="s">
        <v>1</v>
      </c>
      <c r="T71" s="256" t="s">
        <v>1</v>
      </c>
      <c r="U71" s="256" t="s">
        <v>1</v>
      </c>
      <c r="V71" s="256" t="s">
        <v>1</v>
      </c>
      <c r="W71" s="256" t="s">
        <v>1</v>
      </c>
      <c r="X71" s="256" t="s">
        <v>1</v>
      </c>
      <c r="Y71" s="256" t="s">
        <v>1</v>
      </c>
      <c r="Z71" s="256" t="s">
        <v>1</v>
      </c>
      <c r="AA71" s="256" t="s">
        <v>1</v>
      </c>
      <c r="AB71" s="256" t="s">
        <v>1</v>
      </c>
      <c r="AC71" s="256" t="s">
        <v>1</v>
      </c>
      <c r="AD71" s="256" t="s">
        <v>1</v>
      </c>
      <c r="AE71" s="70">
        <f t="shared" si="8"/>
        <v>0</v>
      </c>
      <c r="AF71" s="412"/>
    </row>
    <row r="72" spans="1:33" ht="12.75" customHeight="1" x14ac:dyDescent="0.25">
      <c r="F72" s="133"/>
      <c r="G72" s="134"/>
      <c r="H72" s="134"/>
      <c r="I72" s="134"/>
      <c r="J72" s="134"/>
      <c r="K72" s="134"/>
      <c r="L72" s="134"/>
      <c r="M72" s="134"/>
      <c r="N72" s="134"/>
      <c r="O72" s="322"/>
      <c r="P72" s="165"/>
      <c r="Q72" s="165"/>
      <c r="R72" s="165"/>
      <c r="S72" s="135"/>
      <c r="T72" s="165"/>
      <c r="U72" s="165"/>
      <c r="V72" s="165"/>
      <c r="W72" s="165"/>
      <c r="X72" s="165"/>
      <c r="Y72" s="165"/>
      <c r="Z72" s="165"/>
      <c r="AA72" s="165"/>
      <c r="AB72" s="165"/>
      <c r="AC72" s="165"/>
      <c r="AD72" s="165"/>
      <c r="AE72" s="165"/>
      <c r="AF72" s="413"/>
    </row>
    <row r="73" spans="1:33" ht="12.75" customHeight="1" x14ac:dyDescent="0.25">
      <c r="B73" s="66" t="s">
        <v>108</v>
      </c>
      <c r="F73" s="166">
        <f t="shared" ref="F73:K73" si="10">SUM(F62:F71)</f>
        <v>29952.97</v>
      </c>
      <c r="G73" s="91">
        <f t="shared" si="10"/>
        <v>22499</v>
      </c>
      <c r="H73" s="92">
        <f t="shared" si="10"/>
        <v>62797.970000000008</v>
      </c>
      <c r="I73" s="93">
        <f t="shared" si="10"/>
        <v>38776.469999999994</v>
      </c>
      <c r="J73" s="187">
        <f t="shared" si="10"/>
        <v>20125.129999999997</v>
      </c>
      <c r="K73" s="218">
        <f t="shared" si="10"/>
        <v>14079.17</v>
      </c>
      <c r="L73" s="199">
        <f>SUM(L62:L72)</f>
        <v>10972.499999999998</v>
      </c>
      <c r="M73" s="251">
        <f>SUM(M62:M71)</f>
        <v>37986.080000000002</v>
      </c>
      <c r="N73" s="239">
        <f>SUM(N62:N71)</f>
        <v>22248.98</v>
      </c>
      <c r="O73" s="328">
        <f>SUM(O62:O69)</f>
        <v>31863.350000000002</v>
      </c>
      <c r="P73" s="98">
        <f>SUM(P62:P69)</f>
        <v>30062.74</v>
      </c>
      <c r="Q73" s="395">
        <f>SUM(Q62:Q69)</f>
        <v>35012.68</v>
      </c>
      <c r="R73" s="395">
        <f>SUM(R62:R69)</f>
        <v>18395</v>
      </c>
      <c r="S73" s="244">
        <f t="shared" ref="S73:AD73" si="11">SUM(S62:S71)</f>
        <v>4568</v>
      </c>
      <c r="T73" s="244">
        <f t="shared" si="11"/>
        <v>3568</v>
      </c>
      <c r="U73" s="244">
        <f t="shared" si="11"/>
        <v>3655.5</v>
      </c>
      <c r="V73" s="244">
        <f t="shared" si="11"/>
        <v>3568</v>
      </c>
      <c r="W73" s="244">
        <f t="shared" si="11"/>
        <v>3567</v>
      </c>
      <c r="X73" s="244">
        <f t="shared" si="11"/>
        <v>3654.5</v>
      </c>
      <c r="Y73" s="244">
        <f t="shared" si="11"/>
        <v>3567</v>
      </c>
      <c r="Z73" s="244">
        <f t="shared" si="11"/>
        <v>3567</v>
      </c>
      <c r="AA73" s="244">
        <f t="shared" si="11"/>
        <v>3652.5</v>
      </c>
      <c r="AB73" s="244">
        <f t="shared" si="11"/>
        <v>3565</v>
      </c>
      <c r="AC73" s="244">
        <f t="shared" si="11"/>
        <v>3565</v>
      </c>
      <c r="AD73" s="244">
        <f t="shared" si="11"/>
        <v>3652.5</v>
      </c>
      <c r="AE73" s="363">
        <f>SUM(S73:AD73)</f>
        <v>44150</v>
      </c>
      <c r="AF73" s="321"/>
    </row>
    <row r="74" spans="1:33" ht="12.75" customHeight="1" x14ac:dyDescent="0.25">
      <c r="F74" s="137"/>
      <c r="G74" s="110"/>
      <c r="H74" s="110"/>
      <c r="I74" s="110"/>
      <c r="J74" s="110"/>
      <c r="K74" s="110"/>
      <c r="L74" s="110"/>
      <c r="M74" s="110"/>
      <c r="N74" s="110"/>
      <c r="O74" s="322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  <c r="AA74" s="96"/>
      <c r="AB74" s="96"/>
      <c r="AC74" s="96"/>
      <c r="AD74" s="96"/>
      <c r="AE74" s="96">
        <f>SUM(AE62:AE71)</f>
        <v>44150</v>
      </c>
      <c r="AF74" s="321"/>
    </row>
    <row r="75" spans="1:33" ht="12.75" customHeight="1" x14ac:dyDescent="0.25">
      <c r="B75" s="66" t="s">
        <v>109</v>
      </c>
      <c r="F75" s="137"/>
      <c r="G75" s="110"/>
      <c r="H75" s="110"/>
      <c r="I75" s="110"/>
      <c r="J75" s="110"/>
      <c r="K75" s="110"/>
      <c r="L75" s="110"/>
      <c r="M75" s="110"/>
      <c r="N75" s="110"/>
      <c r="O75" s="322"/>
      <c r="P75" s="96"/>
      <c r="Q75" s="96"/>
      <c r="R75" s="96"/>
      <c r="S75" s="96"/>
      <c r="T75" s="96"/>
      <c r="U75" s="96"/>
      <c r="V75" s="96"/>
      <c r="W75" s="96"/>
      <c r="X75" s="96"/>
      <c r="Y75" s="96"/>
      <c r="Z75" s="96"/>
      <c r="AA75" s="96"/>
      <c r="AB75" s="96"/>
      <c r="AC75" s="96"/>
      <c r="AD75" s="96"/>
      <c r="AE75" s="96"/>
      <c r="AF75" s="321"/>
    </row>
    <row r="76" spans="1:33" ht="12.75" customHeight="1" x14ac:dyDescent="0.25">
      <c r="C76" s="54" t="s">
        <v>110</v>
      </c>
      <c r="F76" s="167">
        <v>85</v>
      </c>
      <c r="G76" s="168">
        <v>1155</v>
      </c>
      <c r="H76" s="85">
        <v>1466.25</v>
      </c>
      <c r="I76" s="130">
        <v>668.64</v>
      </c>
      <c r="J76" s="184">
        <v>573.75</v>
      </c>
      <c r="K76" s="215">
        <v>433.75</v>
      </c>
      <c r="L76" s="196">
        <v>36.380000000000003</v>
      </c>
      <c r="M76" s="248">
        <v>1281.25</v>
      </c>
      <c r="N76" s="234">
        <v>670</v>
      </c>
      <c r="O76" s="319">
        <v>10019.93</v>
      </c>
      <c r="P76" s="74">
        <v>4952.67</v>
      </c>
      <c r="Q76" s="394">
        <v>4183.4799999999996</v>
      </c>
      <c r="R76" s="394">
        <v>5400</v>
      </c>
      <c r="S76" s="31">
        <v>417</v>
      </c>
      <c r="T76" s="31">
        <v>417</v>
      </c>
      <c r="U76" s="31">
        <v>417</v>
      </c>
      <c r="V76" s="31">
        <v>417</v>
      </c>
      <c r="W76" s="31">
        <v>417</v>
      </c>
      <c r="X76" s="31">
        <v>417</v>
      </c>
      <c r="Y76" s="31">
        <v>417</v>
      </c>
      <c r="Z76" s="31">
        <v>417</v>
      </c>
      <c r="AA76" s="31">
        <v>416</v>
      </c>
      <c r="AB76" s="31">
        <v>416</v>
      </c>
      <c r="AC76" s="31">
        <v>416</v>
      </c>
      <c r="AD76" s="31">
        <v>416</v>
      </c>
      <c r="AE76" s="367">
        <f>SUM(S76:AD76)</f>
        <v>5000</v>
      </c>
      <c r="AF76" s="321" t="s">
        <v>1</v>
      </c>
    </row>
    <row r="77" spans="1:33" ht="12.75" customHeight="1" x14ac:dyDescent="0.25">
      <c r="C77" s="54" t="s">
        <v>111</v>
      </c>
      <c r="F77" s="167">
        <v>53820</v>
      </c>
      <c r="G77" s="168">
        <v>53750</v>
      </c>
      <c r="H77" s="85">
        <v>60090</v>
      </c>
      <c r="I77" s="130">
        <v>50450</v>
      </c>
      <c r="J77" s="184">
        <v>58170</v>
      </c>
      <c r="K77" s="215">
        <v>57870</v>
      </c>
      <c r="L77" s="196">
        <v>48630</v>
      </c>
      <c r="M77" s="248">
        <v>50920</v>
      </c>
      <c r="N77" s="234">
        <v>53240</v>
      </c>
      <c r="O77" s="319">
        <v>63220</v>
      </c>
      <c r="P77" s="74">
        <v>57240</v>
      </c>
      <c r="Q77" s="394">
        <v>42480</v>
      </c>
      <c r="R77" s="394">
        <v>43200</v>
      </c>
      <c r="S77" s="31">
        <v>4800</v>
      </c>
      <c r="T77" s="31">
        <v>4800</v>
      </c>
      <c r="U77" s="31">
        <v>4800</v>
      </c>
      <c r="V77" s="31">
        <v>4800</v>
      </c>
      <c r="W77" s="31">
        <v>4800</v>
      </c>
      <c r="X77" s="31">
        <v>4800</v>
      </c>
      <c r="Y77" s="31">
        <v>4800</v>
      </c>
      <c r="Z77" s="31">
        <v>4800</v>
      </c>
      <c r="AA77" s="31">
        <v>4800</v>
      </c>
      <c r="AB77" s="31">
        <v>4800</v>
      </c>
      <c r="AC77" s="31">
        <v>4800</v>
      </c>
      <c r="AD77" s="31">
        <v>4800</v>
      </c>
      <c r="AE77" s="367">
        <f>SUM(S77:AD77)</f>
        <v>57600</v>
      </c>
      <c r="AF77" s="321"/>
    </row>
    <row r="78" spans="1:33" ht="12.75" customHeight="1" x14ac:dyDescent="0.25">
      <c r="C78" s="54" t="s">
        <v>112</v>
      </c>
      <c r="F78" s="167">
        <v>315</v>
      </c>
      <c r="G78" s="168">
        <v>219</v>
      </c>
      <c r="H78" s="85">
        <v>95</v>
      </c>
      <c r="I78" s="130">
        <v>683.44</v>
      </c>
      <c r="J78" s="184"/>
      <c r="K78" s="215">
        <v>156.53</v>
      </c>
      <c r="L78" s="196">
        <v>342</v>
      </c>
      <c r="M78" s="248" t="s">
        <v>1</v>
      </c>
      <c r="N78" s="234">
        <v>650.14</v>
      </c>
      <c r="O78" s="319">
        <v>1427.5</v>
      </c>
      <c r="P78" s="74">
        <v>293.42</v>
      </c>
      <c r="Q78" s="394">
        <v>130</v>
      </c>
      <c r="R78" s="394">
        <v>400</v>
      </c>
      <c r="S78" s="31">
        <v>200</v>
      </c>
      <c r="T78" s="31">
        <v>200</v>
      </c>
      <c r="U78" s="31" t="s">
        <v>1</v>
      </c>
      <c r="V78" s="31" t="s">
        <v>1</v>
      </c>
      <c r="W78" s="31" t="s">
        <v>1</v>
      </c>
      <c r="X78" s="31" t="s">
        <v>1</v>
      </c>
      <c r="Y78" s="31" t="s">
        <v>1</v>
      </c>
      <c r="Z78" s="31"/>
      <c r="AA78" s="31"/>
      <c r="AB78" s="31"/>
      <c r="AC78" s="31"/>
      <c r="AD78" s="31"/>
      <c r="AE78" s="367">
        <f t="shared" ref="AE78:AE89" si="12">SUM(S78:AD78)</f>
        <v>400</v>
      </c>
      <c r="AF78" s="321"/>
    </row>
    <row r="79" spans="1:33" ht="12.75" customHeight="1" x14ac:dyDescent="0.25">
      <c r="C79" s="54" t="s">
        <v>77</v>
      </c>
      <c r="F79" s="167">
        <v>3674</v>
      </c>
      <c r="G79" s="168">
        <v>4184</v>
      </c>
      <c r="H79" s="85">
        <v>10069.959999999999</v>
      </c>
      <c r="I79" s="130">
        <v>7910.05</v>
      </c>
      <c r="J79" s="184">
        <v>8539.5499999999993</v>
      </c>
      <c r="K79" s="215">
        <v>7290.75</v>
      </c>
      <c r="L79" s="196">
        <v>12363.97</v>
      </c>
      <c r="M79" s="248">
        <v>12725.36</v>
      </c>
      <c r="N79" s="234">
        <v>7161.54</v>
      </c>
      <c r="O79" s="319">
        <v>17764.689999999999</v>
      </c>
      <c r="P79" s="74">
        <v>10801.8</v>
      </c>
      <c r="Q79" s="394">
        <v>12921.38</v>
      </c>
      <c r="R79" s="394">
        <v>8252</v>
      </c>
      <c r="S79" s="31">
        <v>1250</v>
      </c>
      <c r="T79" s="31">
        <v>1250</v>
      </c>
      <c r="U79" s="31">
        <v>1250</v>
      </c>
      <c r="V79" s="31">
        <v>1250</v>
      </c>
      <c r="W79" s="31">
        <v>1250</v>
      </c>
      <c r="X79" s="31">
        <v>1250</v>
      </c>
      <c r="Y79" s="31">
        <v>1250</v>
      </c>
      <c r="Z79" s="31">
        <v>1250</v>
      </c>
      <c r="AA79" s="31">
        <v>1250</v>
      </c>
      <c r="AB79" s="31">
        <v>1250</v>
      </c>
      <c r="AC79" s="31">
        <v>1250</v>
      </c>
      <c r="AD79" s="31">
        <v>1250</v>
      </c>
      <c r="AE79" s="367">
        <f t="shared" si="12"/>
        <v>15000</v>
      </c>
      <c r="AF79" s="321" t="s">
        <v>1</v>
      </c>
    </row>
    <row r="80" spans="1:33" ht="12.75" customHeight="1" x14ac:dyDescent="0.25">
      <c r="C80" s="54" t="s">
        <v>80</v>
      </c>
      <c r="F80" s="167">
        <v>23097</v>
      </c>
      <c r="G80" s="168">
        <v>21656</v>
      </c>
      <c r="H80" s="85">
        <v>24637.599999999999</v>
      </c>
      <c r="I80" s="130">
        <v>21987.98</v>
      </c>
      <c r="J80" s="184">
        <v>20911.7</v>
      </c>
      <c r="K80" s="215">
        <v>22189.200000000001</v>
      </c>
      <c r="L80" s="196">
        <v>13143.25</v>
      </c>
      <c r="M80" s="248">
        <v>14422.59</v>
      </c>
      <c r="N80" s="234">
        <v>11536.04</v>
      </c>
      <c r="O80" s="319">
        <v>23268.17</v>
      </c>
      <c r="P80" s="74">
        <v>25662.84</v>
      </c>
      <c r="Q80" s="394">
        <v>3903.97</v>
      </c>
      <c r="R80" s="394">
        <v>15020</v>
      </c>
      <c r="S80" s="31">
        <v>1250</v>
      </c>
      <c r="T80" s="31">
        <v>1250</v>
      </c>
      <c r="U80" s="31">
        <v>1250</v>
      </c>
      <c r="V80" s="31">
        <v>1250</v>
      </c>
      <c r="W80" s="31">
        <v>1250</v>
      </c>
      <c r="X80" s="31">
        <v>1250</v>
      </c>
      <c r="Y80" s="31">
        <v>1250</v>
      </c>
      <c r="Z80" s="31">
        <v>1250</v>
      </c>
      <c r="AA80" s="31">
        <v>1250</v>
      </c>
      <c r="AB80" s="31">
        <v>1250</v>
      </c>
      <c r="AC80" s="31">
        <v>1250</v>
      </c>
      <c r="AD80" s="31">
        <v>1250</v>
      </c>
      <c r="AE80" s="367">
        <f t="shared" si="12"/>
        <v>15000</v>
      </c>
      <c r="AF80" s="321"/>
    </row>
    <row r="81" spans="1:33" ht="12.75" customHeight="1" x14ac:dyDescent="0.25">
      <c r="C81" s="54" t="s">
        <v>177</v>
      </c>
      <c r="F81" s="167"/>
      <c r="G81" s="168"/>
      <c r="H81" s="85"/>
      <c r="I81" s="130"/>
      <c r="J81" s="184"/>
      <c r="K81" s="215"/>
      <c r="L81" s="196"/>
      <c r="M81" s="248"/>
      <c r="N81" s="234"/>
      <c r="O81" s="319">
        <v>28129.5</v>
      </c>
      <c r="P81" s="74"/>
      <c r="Q81" s="394"/>
      <c r="R81" s="394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67"/>
      <c r="AF81" s="321" t="s">
        <v>1</v>
      </c>
    </row>
    <row r="82" spans="1:33" ht="12.75" customHeight="1" x14ac:dyDescent="0.25">
      <c r="C82" s="54" t="s">
        <v>81</v>
      </c>
      <c r="F82" s="167"/>
      <c r="G82" s="168"/>
      <c r="H82" s="85"/>
      <c r="I82" s="130">
        <v>232.5</v>
      </c>
      <c r="J82" s="184"/>
      <c r="K82" s="215"/>
      <c r="L82" s="196" t="s">
        <v>1</v>
      </c>
      <c r="M82" s="248" t="s">
        <v>1</v>
      </c>
      <c r="N82" s="234"/>
      <c r="O82" s="319"/>
      <c r="P82" s="74"/>
      <c r="Q82" s="394" t="s">
        <v>1</v>
      </c>
      <c r="R82" s="394">
        <v>2000</v>
      </c>
      <c r="S82" s="31">
        <v>1000</v>
      </c>
      <c r="T82" s="31" t="s">
        <v>1</v>
      </c>
      <c r="U82" s="31" t="s">
        <v>1</v>
      </c>
      <c r="V82" s="31" t="s">
        <v>1</v>
      </c>
      <c r="W82" s="31" t="s">
        <v>1</v>
      </c>
      <c r="X82" s="31" t="s">
        <v>1</v>
      </c>
      <c r="Y82" s="31" t="s">
        <v>1</v>
      </c>
      <c r="Z82" s="31" t="s">
        <v>1</v>
      </c>
      <c r="AA82" s="31" t="s">
        <v>1</v>
      </c>
      <c r="AB82" s="31" t="s">
        <v>1</v>
      </c>
      <c r="AC82" s="31" t="s">
        <v>1</v>
      </c>
      <c r="AD82" s="31" t="s">
        <v>1</v>
      </c>
      <c r="AE82" s="367">
        <f t="shared" si="12"/>
        <v>1000</v>
      </c>
      <c r="AF82" s="321" t="s">
        <v>1</v>
      </c>
    </row>
    <row r="83" spans="1:33" ht="12.75" customHeight="1" x14ac:dyDescent="0.25">
      <c r="C83" s="54" t="s">
        <v>113</v>
      </c>
      <c r="F83" s="167">
        <v>34544</v>
      </c>
      <c r="G83" s="168">
        <v>46181</v>
      </c>
      <c r="H83" s="85">
        <v>20458.02</v>
      </c>
      <c r="I83" s="130">
        <v>27057.59</v>
      </c>
      <c r="J83" s="184">
        <v>18636.63</v>
      </c>
      <c r="K83" s="215">
        <v>34566.800000000003</v>
      </c>
      <c r="L83" s="196">
        <v>21429.23</v>
      </c>
      <c r="M83" s="248">
        <v>23948.71</v>
      </c>
      <c r="N83" s="234">
        <v>24366.84</v>
      </c>
      <c r="O83" s="319">
        <v>62661.42</v>
      </c>
      <c r="P83" s="74">
        <v>34256.85</v>
      </c>
      <c r="Q83" s="394">
        <v>11659.9</v>
      </c>
      <c r="R83" s="394">
        <v>22500</v>
      </c>
      <c r="S83" s="31">
        <v>2500</v>
      </c>
      <c r="T83" s="31">
        <v>2500</v>
      </c>
      <c r="U83" s="31">
        <v>2500</v>
      </c>
      <c r="V83" s="31">
        <v>2500</v>
      </c>
      <c r="W83" s="31">
        <v>2500</v>
      </c>
      <c r="X83" s="31">
        <v>2500</v>
      </c>
      <c r="Y83" s="31">
        <v>2500</v>
      </c>
      <c r="Z83" s="31">
        <v>2500</v>
      </c>
      <c r="AA83" s="31">
        <v>2500</v>
      </c>
      <c r="AB83" s="31">
        <v>2500</v>
      </c>
      <c r="AC83" s="31">
        <v>2500</v>
      </c>
      <c r="AD83" s="31">
        <v>2500</v>
      </c>
      <c r="AE83" s="367">
        <f t="shared" si="12"/>
        <v>30000</v>
      </c>
      <c r="AF83" s="321" t="s">
        <v>1</v>
      </c>
    </row>
    <row r="84" spans="1:33" ht="12.75" customHeight="1" x14ac:dyDescent="0.25">
      <c r="C84" s="54" t="s">
        <v>114</v>
      </c>
      <c r="F84" s="167">
        <v>2965</v>
      </c>
      <c r="G84" s="168">
        <v>3491</v>
      </c>
      <c r="H84" s="85">
        <v>4612</v>
      </c>
      <c r="I84" s="130">
        <v>4371</v>
      </c>
      <c r="J84" s="184">
        <v>4312</v>
      </c>
      <c r="K84" s="215">
        <v>4500</v>
      </c>
      <c r="L84" s="196">
        <v>4765.95</v>
      </c>
      <c r="M84" s="248">
        <v>4325</v>
      </c>
      <c r="N84" s="234">
        <v>4383</v>
      </c>
      <c r="O84" s="319">
        <v>9842</v>
      </c>
      <c r="P84" s="74">
        <v>11878</v>
      </c>
      <c r="Q84" s="394">
        <v>11448</v>
      </c>
      <c r="R84" s="394">
        <v>8820</v>
      </c>
      <c r="S84" s="31">
        <v>1167</v>
      </c>
      <c r="T84" s="31">
        <v>1167</v>
      </c>
      <c r="U84" s="31">
        <v>1167</v>
      </c>
      <c r="V84" s="31">
        <v>1167</v>
      </c>
      <c r="W84" s="31">
        <v>1167</v>
      </c>
      <c r="X84" s="31">
        <v>1167</v>
      </c>
      <c r="Y84" s="31">
        <v>1167</v>
      </c>
      <c r="Z84" s="31">
        <v>1167</v>
      </c>
      <c r="AA84" s="31">
        <v>1166</v>
      </c>
      <c r="AB84" s="31">
        <v>1166</v>
      </c>
      <c r="AC84" s="31">
        <v>1166</v>
      </c>
      <c r="AD84" s="31">
        <v>1166</v>
      </c>
      <c r="AE84" s="367">
        <f t="shared" si="12"/>
        <v>14000</v>
      </c>
      <c r="AF84" s="321" t="s">
        <v>1</v>
      </c>
    </row>
    <row r="85" spans="1:33" ht="12.75" customHeight="1" x14ac:dyDescent="0.25">
      <c r="C85" s="54" t="s">
        <v>86</v>
      </c>
      <c r="F85" s="167">
        <v>51892</v>
      </c>
      <c r="G85" s="168">
        <v>58872</v>
      </c>
      <c r="H85" s="85">
        <v>62663.97</v>
      </c>
      <c r="I85" s="130">
        <v>54408.73</v>
      </c>
      <c r="J85" s="184">
        <v>51345.37</v>
      </c>
      <c r="K85" s="215">
        <v>49668.4</v>
      </c>
      <c r="L85" s="196">
        <v>51018.39</v>
      </c>
      <c r="M85" s="248">
        <v>55135.51</v>
      </c>
      <c r="N85" s="234">
        <v>61182.5</v>
      </c>
      <c r="O85" s="319">
        <v>60711.27</v>
      </c>
      <c r="P85" s="74">
        <v>66022.84</v>
      </c>
      <c r="Q85" s="394">
        <v>59034.45</v>
      </c>
      <c r="R85" s="394">
        <v>51300</v>
      </c>
      <c r="S85" s="31">
        <v>6500</v>
      </c>
      <c r="T85" s="31">
        <v>6500</v>
      </c>
      <c r="U85" s="31">
        <v>6500</v>
      </c>
      <c r="V85" s="31">
        <v>6500</v>
      </c>
      <c r="W85" s="31">
        <v>6500</v>
      </c>
      <c r="X85" s="31">
        <v>6500</v>
      </c>
      <c r="Y85" s="31">
        <v>6500</v>
      </c>
      <c r="Z85" s="31">
        <v>6500</v>
      </c>
      <c r="AA85" s="31">
        <v>6500</v>
      </c>
      <c r="AB85" s="31">
        <v>6500</v>
      </c>
      <c r="AC85" s="31">
        <v>6500</v>
      </c>
      <c r="AD85" s="31">
        <v>6500</v>
      </c>
      <c r="AE85" s="367">
        <f t="shared" si="12"/>
        <v>78000</v>
      </c>
      <c r="AF85" s="321" t="s">
        <v>1</v>
      </c>
    </row>
    <row r="86" spans="1:33" ht="12.75" customHeight="1" x14ac:dyDescent="0.25">
      <c r="C86" s="54" t="s">
        <v>87</v>
      </c>
      <c r="F86" s="167">
        <v>1380</v>
      </c>
      <c r="G86" s="168"/>
      <c r="H86" s="85"/>
      <c r="I86" s="130"/>
      <c r="J86" s="184" t="s">
        <v>1</v>
      </c>
      <c r="K86" s="215">
        <v>2100.578</v>
      </c>
      <c r="L86" s="196" t="s">
        <v>1</v>
      </c>
      <c r="M86" s="248" t="s">
        <v>1</v>
      </c>
      <c r="N86" s="234"/>
      <c r="O86" s="319">
        <v>2539.4899999999998</v>
      </c>
      <c r="P86" s="74">
        <v>1155.03</v>
      </c>
      <c r="Q86" s="394" t="s">
        <v>1</v>
      </c>
      <c r="R86" s="394">
        <v>2600</v>
      </c>
      <c r="S86" s="31">
        <v>2600</v>
      </c>
      <c r="T86" s="31"/>
      <c r="U86" s="31"/>
      <c r="V86" s="31" t="s">
        <v>1</v>
      </c>
      <c r="W86" s="31"/>
      <c r="X86" s="31"/>
      <c r="Y86" s="31"/>
      <c r="Z86" s="31"/>
      <c r="AA86" s="31"/>
      <c r="AB86" s="31"/>
      <c r="AC86" s="31"/>
      <c r="AD86" s="31"/>
      <c r="AE86" s="367">
        <f t="shared" si="12"/>
        <v>2600</v>
      </c>
      <c r="AF86" s="321"/>
    </row>
    <row r="87" spans="1:33" ht="12.75" customHeight="1" x14ac:dyDescent="0.25">
      <c r="C87" s="54" t="s">
        <v>115</v>
      </c>
      <c r="F87" s="167">
        <v>289</v>
      </c>
      <c r="G87" s="168">
        <v>281</v>
      </c>
      <c r="H87" s="85">
        <v>279.01</v>
      </c>
      <c r="I87" s="130">
        <v>843.65</v>
      </c>
      <c r="J87" s="184">
        <v>306.70999999999998</v>
      </c>
      <c r="K87" s="215">
        <v>437.23</v>
      </c>
      <c r="L87" s="196">
        <v>421.38</v>
      </c>
      <c r="M87" s="248">
        <v>347.83</v>
      </c>
      <c r="N87" s="234">
        <v>348.86</v>
      </c>
      <c r="O87" s="319">
        <v>356.44</v>
      </c>
      <c r="P87" s="74">
        <v>352.09</v>
      </c>
      <c r="Q87" s="394">
        <v>261.95999999999998</v>
      </c>
      <c r="R87" s="394">
        <v>288</v>
      </c>
      <c r="S87" s="31">
        <v>34</v>
      </c>
      <c r="T87" s="31">
        <v>34</v>
      </c>
      <c r="U87" s="31">
        <v>34</v>
      </c>
      <c r="V87" s="31">
        <v>34</v>
      </c>
      <c r="W87" s="31">
        <v>33</v>
      </c>
      <c r="X87" s="31">
        <v>33</v>
      </c>
      <c r="Y87" s="31">
        <v>33</v>
      </c>
      <c r="Z87" s="31">
        <v>33</v>
      </c>
      <c r="AA87" s="31">
        <v>33</v>
      </c>
      <c r="AB87" s="31">
        <v>33</v>
      </c>
      <c r="AC87" s="31">
        <v>33</v>
      </c>
      <c r="AD87" s="31">
        <v>33</v>
      </c>
      <c r="AE87" s="367">
        <f t="shared" si="12"/>
        <v>400</v>
      </c>
      <c r="AF87" s="321" t="s">
        <v>1</v>
      </c>
    </row>
    <row r="88" spans="1:33" ht="12.75" customHeight="1" x14ac:dyDescent="0.25">
      <c r="C88" s="54" t="s">
        <v>116</v>
      </c>
      <c r="F88" s="167">
        <v>1525</v>
      </c>
      <c r="G88" s="168">
        <v>1629</v>
      </c>
      <c r="H88" s="85">
        <v>1754.63</v>
      </c>
      <c r="I88" s="130">
        <v>1791.25</v>
      </c>
      <c r="J88" s="184">
        <v>1563.02</v>
      </c>
      <c r="K88" s="215">
        <v>1534.69</v>
      </c>
      <c r="L88" s="196">
        <v>1655.71</v>
      </c>
      <c r="M88" s="248">
        <v>2224.59</v>
      </c>
      <c r="N88" s="234">
        <v>3438.81</v>
      </c>
      <c r="O88" s="319">
        <v>3863.49</v>
      </c>
      <c r="P88" s="74">
        <v>4822.29</v>
      </c>
      <c r="Q88" s="394">
        <v>3036.1</v>
      </c>
      <c r="R88" s="394">
        <v>4230</v>
      </c>
      <c r="S88" s="31">
        <v>470</v>
      </c>
      <c r="T88" s="31">
        <v>470</v>
      </c>
      <c r="U88" s="31">
        <v>470</v>
      </c>
      <c r="V88" s="31">
        <v>470</v>
      </c>
      <c r="W88" s="31">
        <v>470</v>
      </c>
      <c r="X88" s="31">
        <v>470</v>
      </c>
      <c r="Y88" s="31">
        <v>470</v>
      </c>
      <c r="Z88" s="31">
        <v>470</v>
      </c>
      <c r="AA88" s="31">
        <v>470</v>
      </c>
      <c r="AB88" s="31">
        <v>470</v>
      </c>
      <c r="AC88" s="31">
        <v>470</v>
      </c>
      <c r="AD88" s="31">
        <v>470</v>
      </c>
      <c r="AE88" s="367">
        <f t="shared" si="12"/>
        <v>5640</v>
      </c>
      <c r="AF88" s="321"/>
    </row>
    <row r="89" spans="1:33" ht="12.75" customHeight="1" x14ac:dyDescent="0.25">
      <c r="C89" s="54" t="s">
        <v>117</v>
      </c>
      <c r="F89" s="167">
        <v>5607</v>
      </c>
      <c r="G89" s="168">
        <v>5936</v>
      </c>
      <c r="H89" s="85">
        <v>7262.52</v>
      </c>
      <c r="I89" s="130">
        <v>7257.56</v>
      </c>
      <c r="J89" s="184">
        <v>8107.13</v>
      </c>
      <c r="K89" s="215">
        <v>8911.2999999999993</v>
      </c>
      <c r="L89" s="196">
        <v>6672.16</v>
      </c>
      <c r="M89" s="248">
        <v>6384.55</v>
      </c>
      <c r="N89" s="234">
        <v>7432.34</v>
      </c>
      <c r="O89" s="319">
        <v>14982.34</v>
      </c>
      <c r="P89" s="74">
        <v>18964.59</v>
      </c>
      <c r="Q89" s="394">
        <v>15873.15</v>
      </c>
      <c r="R89" s="394">
        <v>13500</v>
      </c>
      <c r="S89" s="31">
        <v>1670</v>
      </c>
      <c r="T89" s="31">
        <v>1670</v>
      </c>
      <c r="U89" s="31">
        <v>1670</v>
      </c>
      <c r="V89" s="31">
        <v>1670</v>
      </c>
      <c r="W89" s="31">
        <v>1670</v>
      </c>
      <c r="X89" s="31">
        <v>1670</v>
      </c>
      <c r="Y89" s="31">
        <v>1670</v>
      </c>
      <c r="Z89" s="31">
        <v>1670</v>
      </c>
      <c r="AA89" s="31">
        <v>1660</v>
      </c>
      <c r="AB89" s="31">
        <v>1660</v>
      </c>
      <c r="AC89" s="31">
        <v>1660</v>
      </c>
      <c r="AD89" s="31">
        <v>1660</v>
      </c>
      <c r="AE89" s="367">
        <f t="shared" si="12"/>
        <v>20000</v>
      </c>
      <c r="AF89" s="321" t="s">
        <v>1</v>
      </c>
    </row>
    <row r="90" spans="1:33" ht="12.75" customHeight="1" x14ac:dyDescent="0.25">
      <c r="F90" s="169"/>
      <c r="G90" s="170"/>
      <c r="H90" s="171"/>
      <c r="I90" s="172"/>
      <c r="J90" s="188"/>
      <c r="K90" s="220"/>
      <c r="L90" s="134"/>
      <c r="M90" s="134"/>
      <c r="N90" s="134"/>
      <c r="O90" s="322"/>
      <c r="P90" s="165"/>
      <c r="Q90" s="165"/>
      <c r="R90" s="165"/>
      <c r="S90" s="165"/>
      <c r="T90" s="165"/>
      <c r="U90" s="165"/>
      <c r="V90" s="165"/>
      <c r="W90" s="165"/>
      <c r="X90" s="165"/>
      <c r="Y90" s="165"/>
      <c r="Z90" s="165"/>
      <c r="AA90" s="165"/>
      <c r="AB90" s="165"/>
      <c r="AC90" s="165"/>
      <c r="AD90" s="165"/>
      <c r="AE90" s="165"/>
      <c r="AF90" s="321"/>
    </row>
    <row r="91" spans="1:33" ht="12.75" customHeight="1" x14ac:dyDescent="0.25">
      <c r="B91" s="66" t="s">
        <v>118</v>
      </c>
      <c r="F91" s="169">
        <f t="shared" ref="F91:N91" si="13">SUM(F76:F89)</f>
        <v>179193</v>
      </c>
      <c r="G91" s="170">
        <f t="shared" si="13"/>
        <v>197354</v>
      </c>
      <c r="H91" s="171">
        <f t="shared" si="13"/>
        <v>193388.96</v>
      </c>
      <c r="I91" s="172">
        <f t="shared" si="13"/>
        <v>177662.38999999998</v>
      </c>
      <c r="J91" s="188">
        <f t="shared" si="13"/>
        <v>172465.86</v>
      </c>
      <c r="K91" s="220">
        <f t="shared" si="13"/>
        <v>189659.228</v>
      </c>
      <c r="L91" s="201">
        <f t="shared" si="13"/>
        <v>160478.41999999998</v>
      </c>
      <c r="M91" s="253">
        <f t="shared" si="13"/>
        <v>171715.38999999998</v>
      </c>
      <c r="N91" s="241">
        <f t="shared" si="13"/>
        <v>174410.06999999998</v>
      </c>
      <c r="O91" s="328">
        <f>SUM(O76:O89)</f>
        <v>298786.24</v>
      </c>
      <c r="P91" s="352">
        <f t="shared" ref="P91" si="14">SUM(P76:P89)</f>
        <v>236402.41999999998</v>
      </c>
      <c r="Q91" s="401">
        <f>SUM(Q76:Q89)</f>
        <v>164932.38999999998</v>
      </c>
      <c r="R91" s="395">
        <f>SUM(R76:R89)</f>
        <v>177510</v>
      </c>
      <c r="S91" s="165">
        <f t="shared" ref="S91:AE91" si="15">SUM(S76:S89)</f>
        <v>23858</v>
      </c>
      <c r="T91" s="165">
        <f t="shared" si="15"/>
        <v>20258</v>
      </c>
      <c r="U91" s="165">
        <f t="shared" si="15"/>
        <v>20058</v>
      </c>
      <c r="V91" s="165">
        <f t="shared" si="15"/>
        <v>20058</v>
      </c>
      <c r="W91" s="165">
        <f t="shared" si="15"/>
        <v>20057</v>
      </c>
      <c r="X91" s="165">
        <f t="shared" si="15"/>
        <v>20057</v>
      </c>
      <c r="Y91" s="165">
        <f t="shared" si="15"/>
        <v>20057</v>
      </c>
      <c r="Z91" s="165">
        <f t="shared" si="15"/>
        <v>20057</v>
      </c>
      <c r="AA91" s="165">
        <f t="shared" si="15"/>
        <v>20045</v>
      </c>
      <c r="AB91" s="165">
        <f t="shared" si="15"/>
        <v>20045</v>
      </c>
      <c r="AC91" s="165">
        <f t="shared" si="15"/>
        <v>20045</v>
      </c>
      <c r="AD91" s="165">
        <f t="shared" si="15"/>
        <v>20045</v>
      </c>
      <c r="AE91" s="363">
        <f t="shared" si="15"/>
        <v>244640</v>
      </c>
    </row>
    <row r="92" spans="1:33" ht="12.75" customHeight="1" x14ac:dyDescent="0.25">
      <c r="F92" s="137"/>
      <c r="G92" s="110"/>
      <c r="H92" s="110"/>
      <c r="I92" s="110"/>
      <c r="J92" s="110"/>
      <c r="K92" s="110"/>
      <c r="L92" s="110"/>
      <c r="M92" s="110"/>
      <c r="N92" s="110"/>
      <c r="O92" s="322"/>
      <c r="P92" s="96"/>
      <c r="Q92" s="96"/>
      <c r="R92" s="96"/>
      <c r="S92" s="158"/>
      <c r="T92" s="158"/>
      <c r="U92" s="158"/>
      <c r="V92" s="158"/>
      <c r="W92" s="158"/>
      <c r="X92" s="158"/>
      <c r="Y92" s="158"/>
      <c r="Z92" s="158"/>
      <c r="AA92" s="158"/>
      <c r="AB92" s="158"/>
      <c r="AC92" s="158"/>
      <c r="AD92" s="158"/>
      <c r="AE92" s="96">
        <f>SUM(S91:AD91)</f>
        <v>244640</v>
      </c>
    </row>
    <row r="93" spans="1:33" ht="12.75" customHeight="1" x14ac:dyDescent="0.25">
      <c r="F93" s="137"/>
      <c r="G93" s="54"/>
      <c r="H93" s="54"/>
      <c r="I93" s="54"/>
      <c r="J93" s="54"/>
      <c r="K93" s="54"/>
      <c r="L93" s="54"/>
      <c r="M93" s="54"/>
      <c r="N93" s="54"/>
      <c r="O93" s="322"/>
      <c r="P93" s="110" t="s">
        <v>1</v>
      </c>
      <c r="Q93" s="110"/>
      <c r="R93" s="110"/>
      <c r="S93" s="110"/>
      <c r="T93" s="110"/>
      <c r="U93" s="110"/>
      <c r="V93" s="110"/>
      <c r="W93" s="110"/>
      <c r="X93" s="110"/>
      <c r="Y93" s="110"/>
      <c r="Z93" s="110"/>
      <c r="AA93" s="110"/>
      <c r="AB93" s="110"/>
      <c r="AC93" s="110"/>
      <c r="AD93" s="110"/>
      <c r="AE93" s="110" t="s">
        <v>1</v>
      </c>
      <c r="AF93" s="68"/>
    </row>
    <row r="94" spans="1:33" ht="12.75" customHeight="1" x14ac:dyDescent="0.25">
      <c r="A94" s="66" t="s">
        <v>91</v>
      </c>
      <c r="F94" s="138">
        <f t="shared" ref="F94:O94" si="16">+F59+F73+F91</f>
        <v>458699.19999999995</v>
      </c>
      <c r="G94" s="139">
        <f t="shared" si="16"/>
        <v>494344.71</v>
      </c>
      <c r="H94" s="105">
        <f t="shared" si="16"/>
        <v>581859.87</v>
      </c>
      <c r="I94" s="106">
        <f t="shared" si="16"/>
        <v>548937.5</v>
      </c>
      <c r="J94" s="189">
        <f t="shared" si="16"/>
        <v>529653.28</v>
      </c>
      <c r="K94" s="219">
        <f t="shared" si="16"/>
        <v>546509.19800000009</v>
      </c>
      <c r="L94" s="200">
        <f t="shared" si="16"/>
        <v>522926.52</v>
      </c>
      <c r="M94" s="252">
        <f t="shared" si="16"/>
        <v>557813.87</v>
      </c>
      <c r="N94" s="240">
        <f t="shared" si="16"/>
        <v>560059.62</v>
      </c>
      <c r="O94" s="323">
        <f t="shared" si="16"/>
        <v>741828.03</v>
      </c>
      <c r="P94" s="353">
        <f>P91+P73+P59</f>
        <v>687658.65</v>
      </c>
      <c r="Q94" s="398">
        <f>+Q59+Q73+Q91</f>
        <v>557144.80999999994</v>
      </c>
      <c r="R94" s="396">
        <f>+R59+R73+R91</f>
        <v>556602</v>
      </c>
      <c r="S94" s="107">
        <f t="shared" ref="S94:AD94" si="17">SUM(S73+S59+S91)</f>
        <v>122226</v>
      </c>
      <c r="T94" s="107">
        <f t="shared" si="17"/>
        <v>58339</v>
      </c>
      <c r="U94" s="107">
        <f t="shared" si="17"/>
        <v>102275.5</v>
      </c>
      <c r="V94" s="107">
        <f t="shared" si="17"/>
        <v>56294</v>
      </c>
      <c r="W94" s="107">
        <f t="shared" si="17"/>
        <v>56321</v>
      </c>
      <c r="X94" s="107">
        <f t="shared" si="17"/>
        <v>102022.5</v>
      </c>
      <c r="Y94" s="107">
        <f t="shared" si="17"/>
        <v>83862</v>
      </c>
      <c r="Z94" s="107">
        <f t="shared" si="17"/>
        <v>55961</v>
      </c>
      <c r="AA94" s="107">
        <f t="shared" si="17"/>
        <v>100826.5</v>
      </c>
      <c r="AB94" s="107">
        <f t="shared" si="17"/>
        <v>55941</v>
      </c>
      <c r="AC94" s="107">
        <f t="shared" si="17"/>
        <v>55336</v>
      </c>
      <c r="AD94" s="107">
        <f t="shared" si="17"/>
        <v>102036.5</v>
      </c>
      <c r="AE94" s="218">
        <f>SUM(S94:AD94)</f>
        <v>951441</v>
      </c>
      <c r="AF94" s="141" t="s">
        <v>1</v>
      </c>
    </row>
    <row r="95" spans="1:33" ht="12.75" customHeight="1" x14ac:dyDescent="0.25">
      <c r="F95" s="137"/>
      <c r="G95" s="110"/>
      <c r="H95" s="110"/>
      <c r="I95" s="110"/>
      <c r="J95" s="110"/>
      <c r="K95" s="110"/>
      <c r="L95" s="110"/>
      <c r="M95" s="110"/>
      <c r="N95" s="110"/>
      <c r="O95" s="322"/>
      <c r="P95" s="96"/>
      <c r="Q95" s="96"/>
      <c r="R95" s="96"/>
      <c r="S95" s="158"/>
      <c r="T95" s="158"/>
      <c r="U95" s="158"/>
      <c r="V95" s="158"/>
      <c r="W95" s="158"/>
      <c r="X95" s="158"/>
      <c r="Y95" s="158"/>
      <c r="Z95" s="158"/>
      <c r="AA95" s="158"/>
      <c r="AB95" s="158"/>
      <c r="AC95" s="158"/>
      <c r="AD95" s="158"/>
      <c r="AE95" s="96">
        <f>+AE74+AE60+AE92</f>
        <v>951441</v>
      </c>
    </row>
    <row r="96" spans="1:33" ht="12.75" customHeight="1" x14ac:dyDescent="0.25">
      <c r="F96" s="137"/>
      <c r="G96" s="54"/>
      <c r="H96" s="54"/>
      <c r="I96" s="54"/>
      <c r="J96" s="54"/>
      <c r="K96" s="54"/>
      <c r="L96" s="54"/>
      <c r="M96" s="54"/>
      <c r="N96" s="54"/>
      <c r="O96" s="322"/>
      <c r="P96" s="96"/>
      <c r="Q96" s="96"/>
      <c r="R96" s="96"/>
      <c r="S96" s="158"/>
      <c r="T96" s="158"/>
      <c r="U96" s="158"/>
      <c r="V96" s="158"/>
      <c r="W96" s="158"/>
      <c r="X96" s="158"/>
      <c r="Y96" s="158"/>
      <c r="Z96" s="158"/>
      <c r="AA96" s="158"/>
      <c r="AB96" s="158"/>
      <c r="AC96" s="158"/>
      <c r="AD96" s="158"/>
      <c r="AE96" s="96"/>
      <c r="AF96" s="68"/>
      <c r="AG96" s="54" t="s">
        <v>1</v>
      </c>
    </row>
    <row r="97" spans="1:33" ht="12.75" customHeight="1" thickBot="1" x14ac:dyDescent="0.3">
      <c r="A97" s="66" t="s">
        <v>92</v>
      </c>
      <c r="F97" s="142">
        <f t="shared" ref="F97:O97" si="18">+F22-F94</f>
        <v>280555.80000000005</v>
      </c>
      <c r="G97" s="91">
        <f t="shared" si="18"/>
        <v>353564.29</v>
      </c>
      <c r="H97" s="92">
        <f t="shared" si="18"/>
        <v>270472.92000000004</v>
      </c>
      <c r="I97" s="93">
        <f t="shared" si="18"/>
        <v>283428.63999999978</v>
      </c>
      <c r="J97" s="187">
        <f t="shared" si="18"/>
        <v>526545.5399999998</v>
      </c>
      <c r="K97" s="218">
        <f t="shared" si="18"/>
        <v>499158.12199999986</v>
      </c>
      <c r="L97" s="199">
        <f t="shared" si="18"/>
        <v>384670.57999999996</v>
      </c>
      <c r="M97" s="251">
        <f t="shared" si="18"/>
        <v>578333.04999999993</v>
      </c>
      <c r="N97" s="239">
        <f t="shared" si="18"/>
        <v>616411.67000000027</v>
      </c>
      <c r="O97" s="324">
        <f t="shared" si="18"/>
        <v>307855.1399999999</v>
      </c>
      <c r="P97" s="109">
        <f>P22-P94</f>
        <v>409610.29999999993</v>
      </c>
      <c r="Q97" s="393">
        <f>+Q22-Q94</f>
        <v>302074.57000000007</v>
      </c>
      <c r="R97" s="393">
        <f>+R22-R94</f>
        <v>569313</v>
      </c>
      <c r="S97" s="82">
        <f t="shared" ref="S97:AD97" si="19">+S22-S94</f>
        <v>-22683</v>
      </c>
      <c r="T97" s="82">
        <f t="shared" si="19"/>
        <v>41204</v>
      </c>
      <c r="U97" s="82">
        <f t="shared" si="19"/>
        <v>-2732.5</v>
      </c>
      <c r="V97" s="82">
        <f t="shared" si="19"/>
        <v>43249</v>
      </c>
      <c r="W97" s="82">
        <f t="shared" si="19"/>
        <v>43222</v>
      </c>
      <c r="X97" s="82">
        <f t="shared" si="19"/>
        <v>3383.5</v>
      </c>
      <c r="Y97" s="82">
        <f t="shared" si="19"/>
        <v>21544</v>
      </c>
      <c r="Z97" s="82">
        <f t="shared" si="19"/>
        <v>49445</v>
      </c>
      <c r="AA97" s="82">
        <f t="shared" si="19"/>
        <v>-1283.5</v>
      </c>
      <c r="AB97" s="82">
        <f t="shared" si="19"/>
        <v>43602</v>
      </c>
      <c r="AC97" s="82">
        <f t="shared" si="19"/>
        <v>44207</v>
      </c>
      <c r="AD97" s="82">
        <f t="shared" si="19"/>
        <v>-2493.5</v>
      </c>
      <c r="AE97" s="369">
        <f>SUM(S97:AD97)</f>
        <v>260664</v>
      </c>
      <c r="AF97" s="68"/>
    </row>
    <row r="98" spans="1:33" ht="12.75" customHeight="1" thickTop="1" x14ac:dyDescent="0.25">
      <c r="F98" s="137"/>
      <c r="G98" s="110" t="s">
        <v>1</v>
      </c>
      <c r="H98" s="110"/>
      <c r="I98" s="110"/>
      <c r="J98" s="110"/>
      <c r="K98" s="110"/>
      <c r="L98" s="110"/>
      <c r="M98" s="110"/>
      <c r="N98" s="110"/>
      <c r="O98" s="322"/>
      <c r="P98" s="96"/>
      <c r="Q98" s="96"/>
      <c r="R98" s="96"/>
      <c r="S98" s="158"/>
      <c r="T98" s="158"/>
      <c r="U98" s="158"/>
      <c r="V98" s="158"/>
      <c r="W98" s="158"/>
      <c r="X98" s="158"/>
      <c r="Y98" s="158"/>
      <c r="Z98" s="158"/>
      <c r="AA98" s="158"/>
      <c r="AB98" s="158"/>
      <c r="AC98" s="158"/>
      <c r="AD98" s="158"/>
      <c r="AE98" s="96">
        <f>+AE23-AE95</f>
        <v>260664</v>
      </c>
      <c r="AF98" s="68"/>
    </row>
    <row r="99" spans="1:33" ht="12.75" customHeight="1" x14ac:dyDescent="0.25">
      <c r="A99" s="66" t="s">
        <v>95</v>
      </c>
      <c r="C99" s="66"/>
      <c r="F99" s="137"/>
      <c r="G99" s="110"/>
      <c r="H99" s="110"/>
      <c r="I99" s="110"/>
      <c r="J99" s="110"/>
      <c r="K99" s="110"/>
      <c r="L99" s="110"/>
      <c r="M99" s="110"/>
      <c r="N99" s="110"/>
      <c r="O99" s="322"/>
      <c r="P99" s="103" t="s">
        <v>1</v>
      </c>
      <c r="Q99" s="103"/>
      <c r="R99" s="103"/>
      <c r="S99" s="77" t="s">
        <v>1</v>
      </c>
      <c r="T99" s="77" t="s">
        <v>1</v>
      </c>
      <c r="U99" s="77" t="s">
        <v>1</v>
      </c>
      <c r="V99" s="77" t="s">
        <v>1</v>
      </c>
      <c r="W99" s="77" t="s">
        <v>1</v>
      </c>
      <c r="X99" s="77" t="s">
        <v>1</v>
      </c>
      <c r="Y99" s="77" t="s">
        <v>1</v>
      </c>
      <c r="Z99" s="77" t="s">
        <v>1</v>
      </c>
      <c r="AA99" s="77" t="s">
        <v>1</v>
      </c>
      <c r="AB99" s="77" t="s">
        <v>1</v>
      </c>
      <c r="AC99" s="77" t="s">
        <v>1</v>
      </c>
      <c r="AD99" s="77" t="s">
        <v>1</v>
      </c>
      <c r="AE99" s="103" t="s">
        <v>1</v>
      </c>
      <c r="AF99" s="68"/>
    </row>
    <row r="100" spans="1:33" ht="12.75" customHeight="1" x14ac:dyDescent="0.25">
      <c r="A100" s="54" t="s">
        <v>1</v>
      </c>
      <c r="B100" s="144" t="s">
        <v>96</v>
      </c>
      <c r="C100" s="144"/>
      <c r="F100" s="137"/>
      <c r="G100" s="110"/>
      <c r="H100" s="110"/>
      <c r="I100" s="110"/>
      <c r="J100" s="110"/>
      <c r="K100" s="110"/>
      <c r="L100" s="110"/>
      <c r="M100" s="110"/>
      <c r="N100" s="110"/>
      <c r="O100" s="322"/>
      <c r="P100" s="94">
        <f>SUM(D100:O100)</f>
        <v>0</v>
      </c>
      <c r="Q100" s="94"/>
      <c r="R100" s="94"/>
      <c r="S100" s="111">
        <v>17778</v>
      </c>
      <c r="T100" s="111">
        <v>17778</v>
      </c>
      <c r="U100" s="111">
        <v>17778</v>
      </c>
      <c r="V100" s="111">
        <v>17778</v>
      </c>
      <c r="W100" s="111">
        <v>17778</v>
      </c>
      <c r="X100" s="111">
        <v>17778</v>
      </c>
      <c r="Y100" s="111">
        <v>17778</v>
      </c>
      <c r="Z100" s="111">
        <v>17778</v>
      </c>
      <c r="AA100" s="111">
        <v>17778</v>
      </c>
      <c r="AB100" s="111">
        <v>17778</v>
      </c>
      <c r="AC100" s="111">
        <v>17778</v>
      </c>
      <c r="AD100" s="111">
        <v>17778</v>
      </c>
      <c r="AE100" s="368">
        <f>SUM(S100:AD100)</f>
        <v>213336</v>
      </c>
      <c r="AF100" s="68" t="s">
        <v>1</v>
      </c>
    </row>
    <row r="101" spans="1:33" ht="12.75" customHeight="1" x14ac:dyDescent="0.25">
      <c r="A101" s="66" t="s">
        <v>97</v>
      </c>
      <c r="B101" s="144"/>
      <c r="C101" s="144"/>
      <c r="F101" s="137"/>
      <c r="G101" s="110"/>
      <c r="H101" s="110"/>
      <c r="I101" s="110"/>
      <c r="J101" s="110"/>
      <c r="K101" s="110"/>
      <c r="L101" s="110"/>
      <c r="M101" s="110"/>
      <c r="N101" s="110"/>
      <c r="O101" s="322"/>
      <c r="P101" s="101"/>
      <c r="Q101" s="101"/>
      <c r="R101" s="101"/>
      <c r="S101" s="113"/>
      <c r="T101" s="113"/>
      <c r="U101" s="113"/>
      <c r="V101" s="113"/>
      <c r="W101" s="113"/>
      <c r="X101" s="113"/>
      <c r="Y101" s="113"/>
      <c r="Z101" s="113"/>
      <c r="AA101" s="113"/>
      <c r="AB101" s="113"/>
      <c r="AC101" s="113"/>
      <c r="AD101" s="113"/>
      <c r="AE101" s="101"/>
      <c r="AF101" s="68"/>
    </row>
    <row r="102" spans="1:33" ht="12.75" customHeight="1" x14ac:dyDescent="0.25">
      <c r="B102" s="144" t="s">
        <v>96</v>
      </c>
      <c r="C102" s="144"/>
      <c r="F102" s="137"/>
      <c r="G102" s="110"/>
      <c r="H102" s="110"/>
      <c r="I102" s="110"/>
      <c r="J102" s="110"/>
      <c r="K102" s="110"/>
      <c r="L102" s="110"/>
      <c r="M102" s="110"/>
      <c r="N102" s="110"/>
      <c r="O102" s="322"/>
      <c r="P102" s="94">
        <f>SUM(D102:O102)</f>
        <v>0</v>
      </c>
      <c r="Q102" s="94"/>
      <c r="R102" s="94"/>
      <c r="S102" s="111">
        <v>2700</v>
      </c>
      <c r="T102" s="111">
        <v>2700</v>
      </c>
      <c r="U102" s="111">
        <v>2700</v>
      </c>
      <c r="V102" s="111">
        <v>2700</v>
      </c>
      <c r="W102" s="111">
        <v>2700</v>
      </c>
      <c r="X102" s="111">
        <v>2700</v>
      </c>
      <c r="Y102" s="111">
        <v>2700</v>
      </c>
      <c r="Z102" s="111">
        <v>2700</v>
      </c>
      <c r="AA102" s="111">
        <v>2700</v>
      </c>
      <c r="AB102" s="111">
        <v>2700</v>
      </c>
      <c r="AC102" s="111">
        <v>2700</v>
      </c>
      <c r="AD102" s="111">
        <v>2700</v>
      </c>
      <c r="AE102" s="368">
        <f>SUM(S102:AD102)</f>
        <v>32400</v>
      </c>
      <c r="AF102" s="68"/>
    </row>
    <row r="103" spans="1:33" ht="12.75" customHeight="1" x14ac:dyDescent="0.25">
      <c r="A103" s="66" t="s">
        <v>214</v>
      </c>
      <c r="B103" s="144"/>
      <c r="C103" s="144"/>
      <c r="F103" s="137"/>
      <c r="G103" s="110"/>
      <c r="H103" s="110"/>
      <c r="I103" s="110"/>
      <c r="J103" s="110"/>
      <c r="K103" s="110"/>
      <c r="L103" s="110"/>
      <c r="M103" s="110"/>
      <c r="N103" s="110"/>
      <c r="O103" s="322"/>
      <c r="P103" s="101"/>
      <c r="Q103" s="101"/>
      <c r="R103" s="101"/>
      <c r="S103" s="113"/>
      <c r="T103" s="113"/>
      <c r="U103" s="113"/>
      <c r="V103" s="113"/>
      <c r="W103" s="113"/>
      <c r="X103" s="113"/>
      <c r="Y103" s="113"/>
      <c r="Z103" s="113"/>
      <c r="AA103" s="113"/>
      <c r="AB103" s="113"/>
      <c r="AC103" s="113"/>
      <c r="AD103" s="113"/>
      <c r="AE103" s="101"/>
      <c r="AF103" s="68"/>
    </row>
    <row r="104" spans="1:33" ht="12.75" customHeight="1" x14ac:dyDescent="0.25">
      <c r="B104" s="144" t="s">
        <v>96</v>
      </c>
      <c r="C104" s="144"/>
      <c r="F104" s="137"/>
      <c r="G104" s="110"/>
      <c r="H104" s="110"/>
      <c r="I104" s="110"/>
      <c r="J104" s="110"/>
      <c r="K104" s="110"/>
      <c r="L104" s="110"/>
      <c r="M104" s="110"/>
      <c r="N104" s="110"/>
      <c r="O104" s="322"/>
      <c r="P104" s="101"/>
      <c r="Q104" s="101"/>
      <c r="R104" s="101"/>
      <c r="S104" s="111">
        <v>18500</v>
      </c>
      <c r="T104" s="111">
        <v>18500</v>
      </c>
      <c r="U104" s="111">
        <v>18500</v>
      </c>
      <c r="V104" s="111">
        <v>18500</v>
      </c>
      <c r="W104" s="111">
        <v>18500</v>
      </c>
      <c r="X104" s="111">
        <v>18500</v>
      </c>
      <c r="Y104" s="111">
        <v>18500</v>
      </c>
      <c r="Z104" s="111">
        <v>18500</v>
      </c>
      <c r="AA104" s="111">
        <v>18500</v>
      </c>
      <c r="AB104" s="111">
        <v>18500</v>
      </c>
      <c r="AC104" s="111">
        <v>18500</v>
      </c>
      <c r="AD104" s="111">
        <v>18500</v>
      </c>
      <c r="AE104" s="368">
        <f>SUM(S104:AD104)</f>
        <v>222000</v>
      </c>
      <c r="AF104" s="68"/>
    </row>
    <row r="105" spans="1:33" ht="12.75" customHeight="1" x14ac:dyDescent="0.25">
      <c r="B105" s="144"/>
      <c r="C105" s="144"/>
      <c r="F105" s="137"/>
      <c r="G105" s="110"/>
      <c r="H105" s="110"/>
      <c r="I105" s="110"/>
      <c r="J105" s="110"/>
      <c r="K105" s="110"/>
      <c r="L105" s="110"/>
      <c r="M105" s="110"/>
      <c r="N105" s="110"/>
      <c r="O105" s="322"/>
      <c r="P105"/>
      <c r="Q105"/>
      <c r="R105"/>
      <c r="S105" s="113"/>
      <c r="T105" s="113"/>
      <c r="U105" s="113"/>
      <c r="V105" s="113"/>
      <c r="W105" s="113"/>
      <c r="X105" s="113"/>
      <c r="Y105" s="113"/>
      <c r="Z105" s="113"/>
      <c r="AA105" s="113"/>
      <c r="AB105" s="113"/>
      <c r="AC105" s="113"/>
      <c r="AD105" s="113"/>
      <c r="AE105"/>
      <c r="AF105" s="68"/>
    </row>
    <row r="106" spans="1:33" ht="12.75" customHeight="1" thickBot="1" x14ac:dyDescent="0.3">
      <c r="B106" s="144"/>
      <c r="C106" s="144"/>
      <c r="F106" s="137"/>
      <c r="G106" s="110"/>
      <c r="H106" s="110"/>
      <c r="I106" s="110"/>
      <c r="J106" s="110"/>
      <c r="K106" s="110"/>
      <c r="L106" s="110"/>
      <c r="M106" s="110"/>
      <c r="N106" s="110"/>
      <c r="O106" s="322"/>
      <c r="P106"/>
      <c r="Q106"/>
      <c r="R106"/>
      <c r="S106" s="382">
        <f>SUM(S100:S105)</f>
        <v>38978</v>
      </c>
      <c r="T106" s="382">
        <f t="shared" ref="T106:AD106" si="20">SUM(T100:T105)</f>
        <v>38978</v>
      </c>
      <c r="U106" s="382">
        <f t="shared" si="20"/>
        <v>38978</v>
      </c>
      <c r="V106" s="382">
        <f t="shared" si="20"/>
        <v>38978</v>
      </c>
      <c r="W106" s="382">
        <f t="shared" si="20"/>
        <v>38978</v>
      </c>
      <c r="X106" s="382">
        <f t="shared" si="20"/>
        <v>38978</v>
      </c>
      <c r="Y106" s="382">
        <f t="shared" si="20"/>
        <v>38978</v>
      </c>
      <c r="Z106" s="382">
        <f t="shared" si="20"/>
        <v>38978</v>
      </c>
      <c r="AA106" s="382">
        <f t="shared" si="20"/>
        <v>38978</v>
      </c>
      <c r="AB106" s="382">
        <f t="shared" si="20"/>
        <v>38978</v>
      </c>
      <c r="AC106" s="382">
        <f t="shared" si="20"/>
        <v>38978</v>
      </c>
      <c r="AD106" s="382">
        <f t="shared" si="20"/>
        <v>38978</v>
      </c>
      <c r="AE106" s="383">
        <f>SUM(AE100:AE104)</f>
        <v>467736</v>
      </c>
      <c r="AF106" s="68"/>
    </row>
    <row r="107" spans="1:33" ht="12.75" customHeight="1" thickTop="1" x14ac:dyDescent="0.25">
      <c r="B107" s="144"/>
      <c r="C107" s="144"/>
      <c r="F107" s="137"/>
      <c r="G107" s="110"/>
      <c r="H107" s="110"/>
      <c r="I107" s="110"/>
      <c r="J107" s="110"/>
      <c r="K107" s="110"/>
      <c r="L107" s="110"/>
      <c r="M107" s="110"/>
      <c r="N107" s="110"/>
      <c r="O107" s="322"/>
      <c r="P107"/>
      <c r="Q107"/>
      <c r="R107"/>
      <c r="S107" s="113"/>
      <c r="T107" s="113"/>
      <c r="U107" s="113"/>
      <c r="V107" s="113"/>
      <c r="W107" s="113"/>
      <c r="X107" s="113"/>
      <c r="Y107" s="113"/>
      <c r="Z107" s="113"/>
      <c r="AA107" s="113"/>
      <c r="AB107" s="113"/>
      <c r="AC107" s="113"/>
      <c r="AD107" s="113"/>
      <c r="AE107" s="39" t="s">
        <v>1</v>
      </c>
      <c r="AF107" s="68"/>
    </row>
    <row r="108" spans="1:33" ht="12.75" customHeight="1" x14ac:dyDescent="0.25">
      <c r="B108" s="144"/>
      <c r="C108" s="144"/>
      <c r="F108" s="137"/>
      <c r="G108" s="110"/>
      <c r="H108" s="110"/>
      <c r="I108" s="110"/>
      <c r="J108" s="110"/>
      <c r="K108" s="110"/>
      <c r="L108" s="110"/>
      <c r="M108" s="110"/>
      <c r="N108" s="110"/>
      <c r="O108" s="322"/>
      <c r="P108"/>
      <c r="Q108"/>
      <c r="R108"/>
      <c r="S108" s="113"/>
      <c r="T108" s="113"/>
      <c r="U108" s="113"/>
      <c r="V108" s="113"/>
      <c r="W108" s="113"/>
      <c r="X108" s="113"/>
      <c r="Y108" s="113"/>
      <c r="Z108" s="113"/>
      <c r="AA108" s="113"/>
      <c r="AB108" s="113"/>
      <c r="AC108" s="113"/>
      <c r="AD108" s="113"/>
      <c r="AE108" s="39"/>
      <c r="AF108" s="68"/>
    </row>
    <row r="109" spans="1:33" ht="12.75" customHeight="1" x14ac:dyDescent="0.25">
      <c r="F109" s="137"/>
      <c r="G109" s="110"/>
      <c r="H109" s="110"/>
      <c r="I109" s="110"/>
      <c r="J109" s="110"/>
      <c r="K109" s="110"/>
      <c r="L109" s="110"/>
      <c r="M109" s="110"/>
      <c r="N109" s="110"/>
      <c r="O109" s="322"/>
      <c r="P109" s="96" t="s">
        <v>1</v>
      </c>
      <c r="Q109" s="96"/>
      <c r="R109" s="96"/>
      <c r="S109" s="158"/>
      <c r="T109" s="158"/>
      <c r="U109" s="158"/>
      <c r="V109" s="158"/>
      <c r="W109" s="158"/>
      <c r="X109" s="158"/>
      <c r="Y109" s="158"/>
      <c r="Z109" s="158"/>
      <c r="AA109" s="158"/>
      <c r="AB109" s="158"/>
      <c r="AC109" s="231" t="s">
        <v>22</v>
      </c>
      <c r="AD109" s="158"/>
      <c r="AE109" s="96">
        <f>+AE9</f>
        <v>69195</v>
      </c>
      <c r="AF109" s="68"/>
    </row>
    <row r="110" spans="1:33" ht="12.75" customHeight="1" x14ac:dyDescent="0.25">
      <c r="F110" s="137"/>
      <c r="G110" s="110"/>
      <c r="H110" s="110"/>
      <c r="I110" s="110"/>
      <c r="J110" s="110"/>
      <c r="K110" s="110"/>
      <c r="L110" s="110"/>
      <c r="M110" s="110"/>
      <c r="N110" s="110"/>
      <c r="O110" s="322"/>
      <c r="P110" s="280" t="s">
        <v>1</v>
      </c>
      <c r="Q110" s="280"/>
      <c r="R110" s="280"/>
      <c r="S110" s="158"/>
      <c r="T110" s="158"/>
      <c r="U110" s="158"/>
      <c r="V110" s="158"/>
      <c r="W110" s="158"/>
      <c r="X110" s="158"/>
      <c r="Y110" s="158"/>
      <c r="Z110" s="158"/>
      <c r="AA110" s="158"/>
      <c r="AB110" s="158"/>
      <c r="AC110" s="66" t="s">
        <v>119</v>
      </c>
      <c r="AD110" s="158"/>
      <c r="AE110" s="280">
        <f>+AE97-AE109</f>
        <v>191469</v>
      </c>
      <c r="AF110" s="110" t="s">
        <v>1</v>
      </c>
      <c r="AG110" s="110"/>
    </row>
    <row r="111" spans="1:33" ht="12.75" customHeight="1" x14ac:dyDescent="0.25">
      <c r="C111" s="54" t="s">
        <v>1</v>
      </c>
      <c r="G111" s="54"/>
      <c r="H111" s="54"/>
      <c r="I111" s="54"/>
      <c r="J111" s="54"/>
      <c r="K111" s="54"/>
      <c r="L111" s="54"/>
      <c r="M111" s="54"/>
      <c r="N111" s="54"/>
      <c r="O111" s="322"/>
      <c r="P111" s="110" t="s">
        <v>1</v>
      </c>
      <c r="Q111" s="110"/>
      <c r="R111" s="110"/>
      <c r="AC111" s="66" t="s">
        <v>187</v>
      </c>
      <c r="AE111" s="99">
        <f>+AE110-AE106</f>
        <v>-276267</v>
      </c>
      <c r="AF111" s="121"/>
    </row>
    <row r="112" spans="1:33" ht="12.75" customHeight="1" x14ac:dyDescent="0.25">
      <c r="G112" s="54"/>
      <c r="H112" s="54"/>
      <c r="I112" s="54"/>
      <c r="J112" s="54"/>
      <c r="K112" s="54"/>
      <c r="L112" s="54"/>
      <c r="M112" s="54"/>
      <c r="N112" s="54"/>
      <c r="O112" s="322"/>
      <c r="P112" s="110"/>
      <c r="Q112" s="110"/>
      <c r="R112" s="110"/>
      <c r="AC112" s="66"/>
      <c r="AE112" s="99"/>
      <c r="AF112" s="121"/>
    </row>
    <row r="113" spans="1:33" ht="12.75" customHeight="1" x14ac:dyDescent="0.25">
      <c r="G113" s="54"/>
      <c r="H113" s="54"/>
      <c r="I113" s="54"/>
      <c r="J113" s="54"/>
      <c r="K113" s="54"/>
      <c r="L113" s="54"/>
      <c r="M113" s="54"/>
      <c r="N113" s="54"/>
      <c r="O113" s="322"/>
      <c r="P113" s="110"/>
      <c r="Q113" s="110"/>
      <c r="R113" s="110"/>
      <c r="AC113" s="66"/>
      <c r="AE113" s="99"/>
      <c r="AF113" s="121"/>
    </row>
    <row r="114" spans="1:33" ht="12.75" customHeight="1" x14ac:dyDescent="0.25">
      <c r="A114" s="66" t="s">
        <v>99</v>
      </c>
      <c r="B114" s="66"/>
      <c r="F114" s="99"/>
      <c r="G114" s="110"/>
      <c r="H114" s="110"/>
      <c r="I114" s="110"/>
      <c r="J114" s="110"/>
      <c r="K114" s="110"/>
      <c r="L114" s="110"/>
      <c r="M114" s="110"/>
      <c r="N114" s="110"/>
      <c r="O114" s="322"/>
      <c r="P114" s="173"/>
      <c r="Q114" s="173"/>
      <c r="R114" s="173"/>
      <c r="S114" s="283" t="s">
        <v>1</v>
      </c>
      <c r="T114" s="146"/>
      <c r="U114" s="146"/>
      <c r="V114" s="146"/>
      <c r="W114" s="146"/>
      <c r="X114" s="146"/>
      <c r="Y114" s="146"/>
      <c r="Z114" s="146"/>
      <c r="AA114" s="146"/>
      <c r="AB114" s="146"/>
      <c r="AC114" s="146"/>
      <c r="AD114" s="146"/>
      <c r="AE114" s="173"/>
      <c r="AF114" s="228"/>
    </row>
    <row r="115" spans="1:33" ht="12.75" customHeight="1" x14ac:dyDescent="0.25">
      <c r="A115" s="66"/>
      <c r="B115" s="54" t="s">
        <v>120</v>
      </c>
      <c r="C115" s="54" t="s">
        <v>121</v>
      </c>
      <c r="F115" s="99"/>
      <c r="G115" s="110"/>
      <c r="H115" s="110"/>
      <c r="I115" s="110"/>
      <c r="J115" s="110"/>
      <c r="K115" s="110"/>
      <c r="L115" s="110"/>
      <c r="M115" s="110"/>
      <c r="N115" s="110"/>
      <c r="O115" s="322"/>
      <c r="P115" s="285">
        <f>SUM(D115:O115)</f>
        <v>0</v>
      </c>
      <c r="Q115" s="284"/>
      <c r="R115" s="284"/>
      <c r="S115" s="281" t="s">
        <v>1</v>
      </c>
      <c r="T115" s="281" t="s">
        <v>1</v>
      </c>
      <c r="U115" s="281" t="s">
        <v>1</v>
      </c>
      <c r="V115" s="281" t="s">
        <v>1</v>
      </c>
      <c r="W115" s="281" t="s">
        <v>1</v>
      </c>
      <c r="X115" s="281" t="s">
        <v>1</v>
      </c>
      <c r="Y115" s="281" t="s">
        <v>1</v>
      </c>
      <c r="Z115" s="281" t="s">
        <v>1</v>
      </c>
      <c r="AA115" s="281" t="s">
        <v>1</v>
      </c>
      <c r="AB115" s="281" t="s">
        <v>1</v>
      </c>
      <c r="AC115" s="281" t="s">
        <v>1</v>
      </c>
      <c r="AD115" s="281" t="s">
        <v>1</v>
      </c>
      <c r="AE115" s="284">
        <f>SUM(S115:AD115)</f>
        <v>0</v>
      </c>
      <c r="AF115" s="228"/>
    </row>
    <row r="116" spans="1:33" ht="12.75" customHeight="1" x14ac:dyDescent="0.25">
      <c r="A116" s="116"/>
      <c r="B116"/>
      <c r="E116"/>
      <c r="G116" s="110"/>
      <c r="H116" s="110"/>
      <c r="I116"/>
      <c r="J116"/>
      <c r="K116"/>
      <c r="L116"/>
      <c r="M116"/>
      <c r="N116"/>
      <c r="O116" s="322"/>
      <c r="P116" s="175"/>
      <c r="Q116" s="175"/>
      <c r="R116" s="175"/>
      <c r="S116" s="282"/>
      <c r="T116" s="103"/>
      <c r="U116" s="103"/>
      <c r="V116" s="103"/>
      <c r="W116" s="103"/>
      <c r="X116" s="103"/>
      <c r="Y116" s="103"/>
      <c r="Z116" s="103"/>
      <c r="AA116" s="103"/>
      <c r="AB116" s="103"/>
      <c r="AC116" s="103"/>
      <c r="AD116" s="103"/>
      <c r="AE116" s="175"/>
      <c r="AG116" s="228"/>
    </row>
    <row r="117" spans="1:33" ht="12.75" customHeight="1" x14ac:dyDescent="0.25">
      <c r="A117" s="116"/>
      <c r="B117"/>
      <c r="E117"/>
      <c r="F117" s="101"/>
      <c r="G117" s="110"/>
      <c r="H117" s="110"/>
      <c r="I117"/>
      <c r="J117"/>
      <c r="K117"/>
      <c r="L117"/>
      <c r="M117"/>
      <c r="N117"/>
      <c r="O117" s="322"/>
      <c r="P117" s="103"/>
      <c r="Q117" s="103"/>
      <c r="R117" s="103"/>
      <c r="S117" s="283"/>
      <c r="T117" s="283"/>
      <c r="U117" s="283"/>
      <c r="V117" s="283"/>
      <c r="W117" s="283"/>
      <c r="X117" s="283"/>
      <c r="Y117" s="283"/>
      <c r="Z117" s="283"/>
      <c r="AA117" s="283"/>
      <c r="AB117" s="283"/>
      <c r="AC117" s="283"/>
      <c r="AD117" s="283"/>
      <c r="AE117" s="103"/>
      <c r="AG117" s="228"/>
    </row>
    <row r="118" spans="1:33" ht="12.75" customHeight="1" x14ac:dyDescent="0.25">
      <c r="A118" s="116"/>
      <c r="B118"/>
      <c r="E118"/>
      <c r="F118" s="101"/>
      <c r="G118" s="110"/>
      <c r="H118" s="110"/>
      <c r="I118"/>
      <c r="J118"/>
      <c r="K118"/>
      <c r="L118"/>
      <c r="M118"/>
      <c r="N118"/>
      <c r="O118" s="322"/>
      <c r="P118" s="103"/>
      <c r="Q118" s="103"/>
      <c r="R118" s="103"/>
      <c r="S118" s="283"/>
      <c r="T118" s="103"/>
      <c r="U118" s="103"/>
      <c r="V118" s="103"/>
      <c r="W118" s="103"/>
      <c r="X118" s="103"/>
      <c r="Y118" s="103"/>
      <c r="Z118" s="103"/>
      <c r="AA118" s="103"/>
      <c r="AB118" s="103"/>
      <c r="AC118" s="103"/>
      <c r="AD118" s="103"/>
      <c r="AE118" s="103"/>
      <c r="AG118" s="228"/>
    </row>
    <row r="119" spans="1:33" ht="12.75" customHeight="1" x14ac:dyDescent="0.25">
      <c r="A119" s="66"/>
      <c r="G119" s="99"/>
      <c r="H119" s="99"/>
      <c r="I119" s="99"/>
      <c r="J119" s="99"/>
      <c r="K119" s="99"/>
      <c r="L119" s="99"/>
      <c r="M119" s="99"/>
      <c r="N119" s="99"/>
      <c r="O119" s="322"/>
      <c r="P119" s="101"/>
      <c r="Q119" s="101"/>
      <c r="R119" s="101"/>
      <c r="S119" s="101"/>
      <c r="T119" s="101"/>
      <c r="U119" s="101"/>
      <c r="V119" s="101"/>
      <c r="W119" s="101"/>
      <c r="X119" s="103"/>
      <c r="Y119" s="103"/>
      <c r="Z119" s="103"/>
      <c r="AA119" s="103"/>
      <c r="AB119" s="103"/>
      <c r="AC119" s="103"/>
      <c r="AD119" s="103"/>
      <c r="AE119" s="101"/>
      <c r="AG119" s="228"/>
    </row>
    <row r="120" spans="1:33" ht="12.75" customHeight="1" x14ac:dyDescent="0.25">
      <c r="G120" s="110"/>
      <c r="H120" s="110"/>
      <c r="I120" s="110"/>
      <c r="J120" s="110"/>
      <c r="K120" s="110"/>
      <c r="L120" s="110"/>
      <c r="M120" s="110"/>
      <c r="N120" s="110"/>
      <c r="O120" s="322"/>
      <c r="P120" s="146"/>
      <c r="Q120" s="146"/>
      <c r="R120" s="146"/>
      <c r="S120" s="146"/>
      <c r="T120" s="146"/>
      <c r="U120" s="146"/>
      <c r="V120" s="146"/>
      <c r="W120" s="146"/>
      <c r="X120" s="146"/>
      <c r="Y120" s="146"/>
      <c r="Z120" s="146"/>
      <c r="AA120" s="146"/>
      <c r="AB120" s="146"/>
      <c r="AC120" s="146"/>
      <c r="AD120" s="146"/>
      <c r="AE120" s="146"/>
      <c r="AF120" s="228"/>
    </row>
    <row r="121" spans="1:33" ht="12.75" customHeight="1" x14ac:dyDescent="0.25">
      <c r="A121" s="66"/>
      <c r="G121" s="95"/>
      <c r="H121" s="95"/>
      <c r="I121" s="101"/>
      <c r="J121" s="101"/>
      <c r="K121" s="101"/>
      <c r="L121" s="95"/>
      <c r="M121" s="95"/>
      <c r="N121" s="95"/>
      <c r="O121" s="322"/>
      <c r="P121" s="95"/>
      <c r="Q121" s="95"/>
      <c r="R121" s="95"/>
      <c r="S121" s="95"/>
      <c r="T121" s="95"/>
      <c r="U121" s="95"/>
      <c r="V121" s="95"/>
      <c r="W121" s="95"/>
      <c r="X121" s="95"/>
      <c r="Y121" s="95"/>
      <c r="Z121" s="95"/>
      <c r="AA121" s="95"/>
      <c r="AB121" s="95"/>
      <c r="AC121" s="95"/>
      <c r="AD121" s="95"/>
      <c r="AE121" s="95"/>
      <c r="AF121" s="121"/>
    </row>
    <row r="122" spans="1:33" x14ac:dyDescent="0.25">
      <c r="I122" s="54"/>
      <c r="J122" s="54"/>
      <c r="K122" s="54"/>
      <c r="L122" s="54"/>
      <c r="M122" s="54"/>
      <c r="N122" s="54"/>
      <c r="O122" s="322"/>
      <c r="P122" s="110" t="s">
        <v>1</v>
      </c>
      <c r="Q122" s="110"/>
      <c r="R122" s="110"/>
      <c r="AE122" s="110" t="s">
        <v>1</v>
      </c>
    </row>
    <row r="123" spans="1:33" x14ac:dyDescent="0.25">
      <c r="I123" s="54"/>
      <c r="J123" s="54"/>
      <c r="K123" s="54"/>
      <c r="L123" s="54"/>
      <c r="M123" s="54"/>
      <c r="N123" s="54"/>
      <c r="O123" s="322"/>
    </row>
    <row r="124" spans="1:33" x14ac:dyDescent="0.25">
      <c r="I124" s="54"/>
      <c r="J124" s="54"/>
      <c r="K124" s="54"/>
      <c r="L124" s="54"/>
      <c r="M124" s="54"/>
      <c r="N124" s="54"/>
      <c r="O124" s="322"/>
    </row>
    <row r="125" spans="1:33" x14ac:dyDescent="0.25">
      <c r="I125" s="54"/>
      <c r="J125" s="54"/>
      <c r="K125" s="54"/>
      <c r="L125" s="54"/>
      <c r="M125" s="54"/>
      <c r="N125" s="54"/>
      <c r="O125" s="322"/>
    </row>
    <row r="126" spans="1:33" x14ac:dyDescent="0.25">
      <c r="I126" s="54"/>
      <c r="J126" s="54"/>
      <c r="K126" s="54"/>
      <c r="L126" s="54"/>
      <c r="M126" s="54"/>
      <c r="N126" s="54"/>
      <c r="O126" s="322"/>
    </row>
    <row r="127" spans="1:33" x14ac:dyDescent="0.25">
      <c r="I127" s="54"/>
      <c r="J127" s="54"/>
      <c r="K127" s="54"/>
      <c r="L127" s="54"/>
      <c r="M127" s="54"/>
      <c r="N127" s="54"/>
      <c r="O127" s="322"/>
    </row>
    <row r="128" spans="1:33" x14ac:dyDescent="0.25">
      <c r="I128" s="54"/>
      <c r="J128" s="54"/>
      <c r="K128" s="54"/>
      <c r="L128" s="54"/>
      <c r="M128" s="54"/>
      <c r="N128" s="54"/>
      <c r="O128" s="322"/>
    </row>
    <row r="129" spans="9:15" x14ac:dyDescent="0.25">
      <c r="I129" s="54"/>
      <c r="J129" s="54"/>
      <c r="K129" s="54"/>
      <c r="L129" s="54"/>
      <c r="M129" s="54"/>
      <c r="N129" s="54"/>
      <c r="O129" s="322"/>
    </row>
    <row r="130" spans="9:15" x14ac:dyDescent="0.25">
      <c r="I130" s="54"/>
      <c r="J130" s="54"/>
      <c r="K130" s="54"/>
      <c r="L130" s="54"/>
      <c r="M130" s="54"/>
      <c r="N130" s="54"/>
      <c r="O130" s="54"/>
    </row>
    <row r="131" spans="9:15" x14ac:dyDescent="0.25">
      <c r="I131" s="54"/>
      <c r="J131" s="54"/>
      <c r="K131" s="54"/>
      <c r="L131" s="54"/>
      <c r="M131" s="54"/>
      <c r="N131" s="54"/>
      <c r="O131" s="54"/>
    </row>
    <row r="132" spans="9:15" x14ac:dyDescent="0.25">
      <c r="I132" s="54"/>
      <c r="J132" s="54"/>
      <c r="K132" s="54"/>
      <c r="L132" s="54"/>
      <c r="M132" s="54"/>
      <c r="N132" s="54"/>
      <c r="O132" s="54"/>
    </row>
    <row r="133" spans="9:15" x14ac:dyDescent="0.25">
      <c r="I133" s="54"/>
      <c r="J133" s="54"/>
      <c r="K133" s="54"/>
      <c r="L133" s="54"/>
      <c r="M133" s="54"/>
      <c r="N133" s="54"/>
      <c r="O133" s="54"/>
    </row>
    <row r="134" spans="9:15" x14ac:dyDescent="0.25">
      <c r="I134" s="54"/>
      <c r="J134" s="54"/>
      <c r="K134" s="54"/>
      <c r="L134" s="54"/>
      <c r="M134" s="54"/>
      <c r="N134" s="54"/>
      <c r="O134" s="54"/>
    </row>
    <row r="135" spans="9:15" x14ac:dyDescent="0.25">
      <c r="I135" s="54"/>
      <c r="J135" s="54"/>
      <c r="K135" s="54"/>
      <c r="L135" s="54"/>
      <c r="M135" s="54"/>
      <c r="N135" s="54"/>
      <c r="O135" s="54"/>
    </row>
    <row r="136" spans="9:15" x14ac:dyDescent="0.25">
      <c r="I136" s="54"/>
      <c r="J136" s="54"/>
      <c r="K136" s="54"/>
      <c r="L136" s="54"/>
      <c r="M136" s="54"/>
      <c r="N136" s="54"/>
      <c r="O136" s="54"/>
    </row>
    <row r="137" spans="9:15" x14ac:dyDescent="0.25">
      <c r="I137" s="54"/>
      <c r="J137" s="54"/>
      <c r="K137" s="54"/>
      <c r="L137" s="54"/>
      <c r="M137" s="54"/>
      <c r="N137" s="54"/>
      <c r="O137" s="54"/>
    </row>
    <row r="138" spans="9:15" x14ac:dyDescent="0.25">
      <c r="I138" s="54"/>
      <c r="J138" s="54"/>
      <c r="K138" s="54"/>
      <c r="L138" s="54"/>
      <c r="M138" s="54"/>
      <c r="N138" s="54"/>
      <c r="O138" s="54"/>
    </row>
    <row r="139" spans="9:15" x14ac:dyDescent="0.25">
      <c r="I139" s="54"/>
      <c r="J139" s="54"/>
      <c r="K139" s="54"/>
      <c r="L139" s="54"/>
      <c r="M139" s="54"/>
      <c r="N139" s="54"/>
      <c r="O139" s="54"/>
    </row>
    <row r="140" spans="9:15" x14ac:dyDescent="0.25">
      <c r="I140" s="54"/>
      <c r="J140" s="54"/>
      <c r="K140" s="54"/>
      <c r="L140" s="54"/>
      <c r="M140" s="54"/>
      <c r="N140" s="54"/>
      <c r="O140" s="54"/>
    </row>
    <row r="141" spans="9:15" x14ac:dyDescent="0.25">
      <c r="I141" s="54"/>
      <c r="J141" s="54"/>
      <c r="K141" s="54"/>
      <c r="L141" s="54"/>
      <c r="M141" s="54"/>
      <c r="N141" s="54"/>
      <c r="O141" s="54"/>
    </row>
    <row r="142" spans="9:15" x14ac:dyDescent="0.25">
      <c r="I142" s="54"/>
      <c r="J142" s="54"/>
      <c r="K142" s="54"/>
      <c r="L142" s="54"/>
      <c r="M142" s="54"/>
      <c r="N142" s="54"/>
      <c r="O142" s="54"/>
    </row>
    <row r="143" spans="9:15" x14ac:dyDescent="0.25">
      <c r="I143" s="54"/>
      <c r="J143" s="54"/>
      <c r="K143" s="54"/>
      <c r="L143" s="54"/>
      <c r="M143" s="54"/>
      <c r="N143" s="54"/>
      <c r="O143" s="54"/>
    </row>
    <row r="144" spans="9:15" x14ac:dyDescent="0.25">
      <c r="I144" s="54"/>
      <c r="J144" s="54"/>
      <c r="K144" s="54"/>
      <c r="L144" s="54"/>
      <c r="M144" s="54"/>
      <c r="N144" s="54"/>
      <c r="O144" s="54"/>
    </row>
    <row r="145" spans="9:15" x14ac:dyDescent="0.25">
      <c r="I145" s="54"/>
      <c r="J145" s="54"/>
      <c r="K145" s="54"/>
      <c r="L145" s="54"/>
      <c r="M145" s="54"/>
      <c r="N145" s="54"/>
      <c r="O145" s="54"/>
    </row>
    <row r="146" spans="9:15" x14ac:dyDescent="0.25">
      <c r="I146" s="54"/>
      <c r="J146" s="54"/>
      <c r="K146" s="54"/>
      <c r="L146" s="54"/>
      <c r="M146" s="54"/>
      <c r="N146" s="54"/>
      <c r="O146" s="54"/>
    </row>
    <row r="147" spans="9:15" x14ac:dyDescent="0.25">
      <c r="I147" s="54"/>
      <c r="J147" s="54"/>
      <c r="K147" s="54"/>
      <c r="L147" s="54"/>
      <c r="M147" s="54"/>
      <c r="N147" s="54"/>
      <c r="O147" s="54"/>
    </row>
    <row r="148" spans="9:15" x14ac:dyDescent="0.25">
      <c r="I148" s="54"/>
      <c r="J148" s="54"/>
      <c r="K148" s="54"/>
      <c r="L148" s="54"/>
      <c r="M148" s="54"/>
      <c r="N148" s="54"/>
      <c r="O148" s="54"/>
    </row>
    <row r="149" spans="9:15" x14ac:dyDescent="0.25">
      <c r="I149" s="54"/>
      <c r="J149" s="54"/>
      <c r="K149" s="54"/>
      <c r="L149" s="54"/>
      <c r="M149" s="54"/>
      <c r="N149" s="54"/>
      <c r="O149" s="54"/>
    </row>
    <row r="150" spans="9:15" x14ac:dyDescent="0.25">
      <c r="I150" s="54"/>
      <c r="J150" s="54"/>
      <c r="K150" s="54"/>
      <c r="L150" s="54"/>
      <c r="M150" s="54"/>
      <c r="N150" s="54"/>
      <c r="O150" s="54"/>
    </row>
    <row r="151" spans="9:15" x14ac:dyDescent="0.25">
      <c r="I151" s="54"/>
      <c r="J151" s="54"/>
      <c r="K151" s="54"/>
      <c r="L151" s="54"/>
      <c r="M151" s="54"/>
      <c r="N151" s="54"/>
      <c r="O151" s="54"/>
    </row>
    <row r="152" spans="9:15" x14ac:dyDescent="0.25">
      <c r="I152" s="54"/>
      <c r="J152" s="54"/>
      <c r="K152" s="54"/>
      <c r="L152" s="54"/>
      <c r="M152" s="54"/>
      <c r="N152" s="54"/>
      <c r="O152" s="54"/>
    </row>
    <row r="153" spans="9:15" x14ac:dyDescent="0.25">
      <c r="I153" s="54"/>
      <c r="J153" s="54"/>
      <c r="K153" s="54"/>
      <c r="L153" s="54"/>
      <c r="M153" s="54"/>
      <c r="N153" s="54"/>
      <c r="O153" s="54"/>
    </row>
    <row r="154" spans="9:15" x14ac:dyDescent="0.25">
      <c r="I154" s="54"/>
      <c r="J154" s="54"/>
      <c r="K154" s="54"/>
      <c r="L154" s="54"/>
      <c r="M154" s="54"/>
      <c r="N154" s="54"/>
      <c r="O154" s="54"/>
    </row>
    <row r="155" spans="9:15" x14ac:dyDescent="0.25">
      <c r="I155" s="54"/>
      <c r="J155" s="54"/>
      <c r="K155" s="54"/>
      <c r="L155" s="54"/>
      <c r="M155" s="54"/>
      <c r="N155" s="54"/>
      <c r="O155" s="54"/>
    </row>
    <row r="156" spans="9:15" x14ac:dyDescent="0.25">
      <c r="I156" s="54"/>
      <c r="J156" s="54"/>
      <c r="K156" s="54"/>
      <c r="L156" s="54"/>
      <c r="M156" s="54"/>
      <c r="N156" s="54"/>
      <c r="O156" s="54"/>
    </row>
    <row r="157" spans="9:15" x14ac:dyDescent="0.25">
      <c r="I157" s="54"/>
      <c r="J157" s="54"/>
      <c r="K157" s="54"/>
      <c r="L157" s="54"/>
      <c r="M157" s="54"/>
      <c r="N157" s="54"/>
      <c r="O157" s="54"/>
    </row>
    <row r="158" spans="9:15" x14ac:dyDescent="0.25">
      <c r="I158" s="54"/>
      <c r="J158" s="54"/>
      <c r="K158" s="54"/>
      <c r="L158" s="54"/>
      <c r="M158" s="54"/>
      <c r="N158" s="54"/>
      <c r="O158" s="54"/>
    </row>
    <row r="159" spans="9:15" x14ac:dyDescent="0.25">
      <c r="I159" s="54"/>
      <c r="J159" s="54"/>
      <c r="K159" s="54"/>
      <c r="L159" s="54"/>
      <c r="M159" s="54"/>
      <c r="N159" s="54"/>
      <c r="O159" s="54"/>
    </row>
    <row r="160" spans="9:15" x14ac:dyDescent="0.25">
      <c r="I160" s="54"/>
      <c r="J160" s="54"/>
      <c r="K160" s="54"/>
      <c r="L160" s="54"/>
      <c r="M160" s="54"/>
      <c r="N160" s="54"/>
      <c r="O160" s="54"/>
    </row>
    <row r="161" spans="9:15" x14ac:dyDescent="0.25">
      <c r="I161" s="54"/>
      <c r="J161" s="54"/>
      <c r="K161" s="54"/>
      <c r="L161" s="54"/>
      <c r="M161" s="54"/>
      <c r="N161" s="54"/>
      <c r="O161" s="54"/>
    </row>
    <row r="162" spans="9:15" x14ac:dyDescent="0.25">
      <c r="I162" s="54"/>
      <c r="J162" s="54"/>
      <c r="K162" s="54"/>
      <c r="L162" s="54"/>
      <c r="M162" s="54"/>
      <c r="N162" s="54"/>
      <c r="O162" s="54"/>
    </row>
    <row r="163" spans="9:15" x14ac:dyDescent="0.25">
      <c r="I163" s="54"/>
      <c r="J163" s="54"/>
      <c r="K163" s="54"/>
      <c r="L163" s="54"/>
      <c r="M163" s="54"/>
      <c r="N163" s="54"/>
      <c r="O163" s="54"/>
    </row>
    <row r="164" spans="9:15" x14ac:dyDescent="0.25">
      <c r="I164" s="54"/>
      <c r="J164" s="54"/>
      <c r="K164" s="54"/>
      <c r="L164" s="54"/>
      <c r="M164" s="54"/>
      <c r="N164" s="54"/>
      <c r="O164" s="54"/>
    </row>
    <row r="165" spans="9:15" x14ac:dyDescent="0.25">
      <c r="I165" s="54"/>
      <c r="J165" s="54"/>
      <c r="K165" s="54"/>
      <c r="L165" s="54"/>
      <c r="M165" s="54"/>
      <c r="N165" s="54"/>
      <c r="O165" s="54"/>
    </row>
    <row r="166" spans="9:15" x14ac:dyDescent="0.25">
      <c r="I166" s="54"/>
      <c r="J166" s="54"/>
      <c r="K166" s="54"/>
      <c r="L166" s="54"/>
      <c r="M166" s="54"/>
      <c r="N166" s="54"/>
      <c r="O166" s="54"/>
    </row>
    <row r="167" spans="9:15" x14ac:dyDescent="0.25">
      <c r="I167" s="54"/>
      <c r="J167" s="54"/>
      <c r="K167" s="54"/>
      <c r="L167" s="54"/>
      <c r="M167" s="54"/>
      <c r="N167" s="54"/>
      <c r="O167" s="54"/>
    </row>
    <row r="168" spans="9:15" x14ac:dyDescent="0.25">
      <c r="I168" s="54"/>
      <c r="J168" s="54"/>
      <c r="K168" s="54"/>
      <c r="L168" s="54"/>
      <c r="M168" s="54"/>
      <c r="N168" s="54"/>
      <c r="O168" s="54"/>
    </row>
    <row r="169" spans="9:15" x14ac:dyDescent="0.25">
      <c r="I169" s="54"/>
      <c r="J169" s="54"/>
      <c r="K169" s="54"/>
      <c r="L169" s="54"/>
      <c r="M169" s="54"/>
      <c r="N169" s="54"/>
      <c r="O169" s="54"/>
    </row>
    <row r="170" spans="9:15" x14ac:dyDescent="0.25">
      <c r="I170" s="54"/>
      <c r="J170" s="54"/>
      <c r="K170" s="54"/>
      <c r="L170" s="54"/>
      <c r="M170" s="54"/>
      <c r="N170" s="54"/>
      <c r="O170" s="54"/>
    </row>
    <row r="171" spans="9:15" x14ac:dyDescent="0.25">
      <c r="I171" s="54"/>
      <c r="J171" s="54"/>
      <c r="K171" s="54"/>
      <c r="L171" s="54"/>
      <c r="M171" s="54"/>
      <c r="N171" s="54"/>
      <c r="O171" s="54"/>
    </row>
    <row r="172" spans="9:15" x14ac:dyDescent="0.25">
      <c r="I172" s="54"/>
      <c r="J172" s="54"/>
      <c r="K172" s="54"/>
      <c r="L172" s="54"/>
      <c r="M172" s="54"/>
      <c r="N172" s="54"/>
      <c r="O172" s="54"/>
    </row>
    <row r="173" spans="9:15" x14ac:dyDescent="0.25">
      <c r="I173" s="54"/>
      <c r="J173" s="54"/>
      <c r="K173" s="54"/>
      <c r="L173" s="54"/>
      <c r="M173" s="54"/>
      <c r="N173" s="54"/>
      <c r="O173" s="54"/>
    </row>
    <row r="174" spans="9:15" x14ac:dyDescent="0.25">
      <c r="I174" s="54"/>
      <c r="J174" s="54"/>
      <c r="K174" s="54"/>
      <c r="L174" s="54"/>
      <c r="M174" s="54"/>
      <c r="N174" s="54"/>
      <c r="O174" s="54"/>
    </row>
    <row r="175" spans="9:15" x14ac:dyDescent="0.25">
      <c r="I175" s="54"/>
      <c r="J175" s="54"/>
      <c r="K175" s="54"/>
      <c r="L175" s="54"/>
      <c r="M175" s="54"/>
      <c r="N175" s="54"/>
      <c r="O175" s="54"/>
    </row>
    <row r="176" spans="9:15" x14ac:dyDescent="0.25">
      <c r="I176" s="54"/>
      <c r="J176" s="54"/>
      <c r="K176" s="54"/>
      <c r="L176" s="54"/>
      <c r="M176" s="54"/>
      <c r="N176" s="54"/>
      <c r="O176" s="54"/>
    </row>
    <row r="177" spans="9:15" x14ac:dyDescent="0.25">
      <c r="I177" s="54"/>
      <c r="J177" s="54"/>
      <c r="K177" s="54"/>
      <c r="L177" s="54"/>
      <c r="M177" s="54"/>
      <c r="N177" s="54"/>
      <c r="O177" s="54"/>
    </row>
    <row r="178" spans="9:15" x14ac:dyDescent="0.25">
      <c r="I178" s="54"/>
      <c r="J178" s="54"/>
      <c r="K178" s="54"/>
      <c r="L178" s="54"/>
      <c r="M178" s="54"/>
      <c r="N178" s="54"/>
      <c r="O178" s="54"/>
    </row>
    <row r="179" spans="9:15" x14ac:dyDescent="0.25">
      <c r="I179" s="54"/>
      <c r="J179" s="54"/>
      <c r="K179" s="54"/>
      <c r="L179" s="54"/>
      <c r="M179" s="54"/>
      <c r="N179" s="54"/>
      <c r="O179" s="54"/>
    </row>
    <row r="180" spans="9:15" x14ac:dyDescent="0.25">
      <c r="I180" s="54"/>
      <c r="J180" s="54"/>
      <c r="K180" s="54"/>
      <c r="L180" s="54"/>
      <c r="M180" s="54"/>
      <c r="N180" s="54"/>
      <c r="O180" s="54"/>
    </row>
    <row r="181" spans="9:15" x14ac:dyDescent="0.25">
      <c r="I181" s="54"/>
      <c r="J181" s="54"/>
      <c r="K181" s="54"/>
      <c r="L181" s="54"/>
      <c r="M181" s="54"/>
      <c r="N181" s="54"/>
      <c r="O181" s="54"/>
    </row>
    <row r="182" spans="9:15" x14ac:dyDescent="0.25">
      <c r="I182" s="54"/>
      <c r="J182" s="54"/>
      <c r="K182" s="54"/>
      <c r="L182" s="54"/>
      <c r="M182" s="54"/>
      <c r="N182" s="54"/>
      <c r="O182" s="54"/>
    </row>
    <row r="183" spans="9:15" x14ac:dyDescent="0.25">
      <c r="I183" s="54"/>
      <c r="J183" s="54"/>
      <c r="K183" s="54"/>
      <c r="L183" s="54"/>
      <c r="M183" s="54"/>
      <c r="N183" s="54"/>
      <c r="O183" s="54"/>
    </row>
    <row r="184" spans="9:15" x14ac:dyDescent="0.25">
      <c r="I184" s="54"/>
      <c r="J184" s="54"/>
      <c r="K184" s="54"/>
      <c r="L184" s="54"/>
      <c r="M184" s="54"/>
      <c r="N184" s="54"/>
      <c r="O184" s="54"/>
    </row>
    <row r="185" spans="9:15" x14ac:dyDescent="0.25">
      <c r="I185" s="54"/>
      <c r="J185" s="54"/>
      <c r="K185" s="54"/>
      <c r="L185" s="54"/>
      <c r="M185" s="54"/>
      <c r="N185" s="54"/>
      <c r="O185" s="54"/>
    </row>
    <row r="186" spans="9:15" x14ac:dyDescent="0.25">
      <c r="I186" s="54"/>
      <c r="J186" s="54"/>
      <c r="K186" s="54"/>
      <c r="L186" s="54"/>
      <c r="M186" s="54"/>
      <c r="N186" s="54"/>
      <c r="O186" s="54"/>
    </row>
    <row r="187" spans="9:15" x14ac:dyDescent="0.25">
      <c r="I187" s="54"/>
      <c r="J187" s="54"/>
      <c r="K187" s="54"/>
      <c r="L187" s="54"/>
      <c r="M187" s="54"/>
      <c r="N187" s="54"/>
      <c r="O187" s="54"/>
    </row>
    <row r="188" spans="9:15" x14ac:dyDescent="0.25">
      <c r="I188" s="54"/>
      <c r="J188" s="54"/>
      <c r="K188" s="54"/>
      <c r="L188" s="54"/>
      <c r="M188" s="54"/>
      <c r="N188" s="54"/>
      <c r="O188" s="54"/>
    </row>
    <row r="189" spans="9:15" x14ac:dyDescent="0.25">
      <c r="I189" s="54"/>
      <c r="J189" s="54"/>
      <c r="K189" s="54"/>
      <c r="L189" s="54"/>
      <c r="M189" s="54"/>
      <c r="N189" s="54"/>
      <c r="O189" s="54"/>
    </row>
    <row r="190" spans="9:15" x14ac:dyDescent="0.25">
      <c r="I190" s="54"/>
      <c r="J190" s="54"/>
      <c r="K190" s="54"/>
      <c r="L190" s="54"/>
      <c r="M190" s="54"/>
      <c r="N190" s="54"/>
      <c r="O190" s="54"/>
    </row>
    <row r="191" spans="9:15" x14ac:dyDescent="0.25">
      <c r="I191" s="54"/>
      <c r="J191" s="54"/>
      <c r="K191" s="54"/>
      <c r="L191" s="54"/>
      <c r="M191" s="54"/>
      <c r="N191" s="54"/>
      <c r="O191" s="54"/>
    </row>
    <row r="192" spans="9:15" x14ac:dyDescent="0.25">
      <c r="I192" s="54"/>
      <c r="J192" s="54"/>
      <c r="K192" s="54"/>
      <c r="L192" s="54"/>
      <c r="M192" s="54"/>
      <c r="N192" s="54"/>
      <c r="O192" s="54"/>
    </row>
    <row r="193" spans="9:15" x14ac:dyDescent="0.25">
      <c r="I193" s="54"/>
      <c r="J193" s="54"/>
      <c r="K193" s="54"/>
      <c r="L193" s="54"/>
      <c r="M193" s="54"/>
      <c r="N193" s="54"/>
      <c r="O193" s="54"/>
    </row>
    <row r="194" spans="9:15" x14ac:dyDescent="0.25">
      <c r="I194" s="54"/>
      <c r="J194" s="54"/>
      <c r="K194" s="54"/>
      <c r="L194" s="54"/>
      <c r="M194" s="54"/>
      <c r="N194" s="54"/>
      <c r="O194" s="54"/>
    </row>
    <row r="195" spans="9:15" x14ac:dyDescent="0.25">
      <c r="I195" s="54"/>
      <c r="J195" s="54"/>
      <c r="K195" s="54"/>
      <c r="L195" s="54"/>
      <c r="M195" s="54"/>
      <c r="N195" s="54"/>
      <c r="O195" s="54"/>
    </row>
    <row r="196" spans="9:15" x14ac:dyDescent="0.25">
      <c r="I196" s="54"/>
      <c r="J196" s="54"/>
      <c r="K196" s="54"/>
      <c r="L196" s="54"/>
      <c r="M196" s="54"/>
      <c r="N196" s="54"/>
      <c r="O196" s="54"/>
    </row>
    <row r="197" spans="9:15" x14ac:dyDescent="0.25">
      <c r="I197" s="54"/>
      <c r="J197" s="54"/>
      <c r="K197" s="54"/>
      <c r="L197" s="54"/>
      <c r="M197" s="54"/>
      <c r="N197" s="54"/>
      <c r="O197" s="54"/>
    </row>
    <row r="198" spans="9:15" x14ac:dyDescent="0.25">
      <c r="I198" s="54"/>
      <c r="J198" s="54"/>
      <c r="K198" s="54"/>
      <c r="L198" s="54"/>
      <c r="M198" s="54"/>
      <c r="N198" s="54"/>
      <c r="O198" s="54"/>
    </row>
    <row r="199" spans="9:15" x14ac:dyDescent="0.25">
      <c r="I199" s="54"/>
      <c r="J199" s="54"/>
      <c r="K199" s="54"/>
      <c r="L199" s="54"/>
      <c r="M199" s="54"/>
      <c r="N199" s="54"/>
      <c r="O199" s="54"/>
    </row>
    <row r="200" spans="9:15" x14ac:dyDescent="0.25">
      <c r="I200" s="54"/>
      <c r="J200" s="54"/>
      <c r="K200" s="54"/>
      <c r="L200" s="54"/>
      <c r="M200" s="54"/>
      <c r="N200" s="54"/>
      <c r="O200" s="54"/>
    </row>
    <row r="201" spans="9:15" x14ac:dyDescent="0.25">
      <c r="I201" s="54"/>
      <c r="J201" s="54"/>
      <c r="K201" s="54"/>
      <c r="L201" s="54"/>
      <c r="M201" s="54"/>
      <c r="N201" s="54"/>
      <c r="O201" s="54"/>
    </row>
    <row r="202" spans="9:15" x14ac:dyDescent="0.25">
      <c r="I202" s="54"/>
      <c r="J202" s="54"/>
      <c r="K202" s="54"/>
      <c r="L202" s="54"/>
      <c r="M202" s="54"/>
      <c r="N202" s="54"/>
      <c r="O202" s="54"/>
    </row>
    <row r="203" spans="9:15" x14ac:dyDescent="0.25">
      <c r="I203" s="54"/>
      <c r="J203" s="54"/>
      <c r="K203" s="54"/>
      <c r="L203" s="54"/>
      <c r="M203" s="54"/>
      <c r="N203" s="54"/>
      <c r="O203" s="54"/>
    </row>
    <row r="204" spans="9:15" x14ac:dyDescent="0.25">
      <c r="I204" s="54"/>
      <c r="J204" s="54"/>
      <c r="K204" s="54"/>
      <c r="L204" s="54"/>
      <c r="M204" s="54"/>
      <c r="N204" s="54"/>
      <c r="O204" s="54"/>
    </row>
    <row r="205" spans="9:15" x14ac:dyDescent="0.25">
      <c r="I205" s="54"/>
      <c r="J205" s="54"/>
      <c r="K205" s="54"/>
      <c r="L205" s="54"/>
      <c r="M205" s="54"/>
      <c r="N205" s="54"/>
      <c r="O205" s="54"/>
    </row>
    <row r="206" spans="9:15" x14ac:dyDescent="0.25">
      <c r="I206" s="54"/>
      <c r="J206" s="54"/>
      <c r="K206" s="54"/>
      <c r="L206" s="54"/>
      <c r="M206" s="54"/>
      <c r="N206" s="54"/>
      <c r="O206" s="54"/>
    </row>
    <row r="207" spans="9:15" x14ac:dyDescent="0.25">
      <c r="I207" s="54"/>
      <c r="J207" s="54"/>
      <c r="K207" s="54"/>
      <c r="L207" s="54"/>
      <c r="M207" s="54"/>
      <c r="N207" s="54"/>
      <c r="O207" s="54"/>
    </row>
    <row r="208" spans="9:15" x14ac:dyDescent="0.25">
      <c r="I208" s="54"/>
      <c r="J208" s="54"/>
      <c r="K208" s="54"/>
      <c r="L208" s="54"/>
      <c r="M208" s="54"/>
      <c r="N208" s="54"/>
      <c r="O208" s="54"/>
    </row>
    <row r="209" spans="9:15" x14ac:dyDescent="0.25">
      <c r="I209" s="54"/>
      <c r="J209" s="54"/>
      <c r="K209" s="54"/>
      <c r="L209" s="54"/>
      <c r="M209" s="54"/>
      <c r="N209" s="54"/>
      <c r="O209" s="54"/>
    </row>
    <row r="210" spans="9:15" x14ac:dyDescent="0.25">
      <c r="I210" s="54"/>
      <c r="J210" s="54"/>
      <c r="K210" s="54"/>
      <c r="L210" s="54"/>
      <c r="M210" s="54"/>
      <c r="N210" s="54"/>
      <c r="O210" s="54"/>
    </row>
    <row r="211" spans="9:15" x14ac:dyDescent="0.25">
      <c r="I211" s="54"/>
      <c r="J211" s="54"/>
      <c r="K211" s="54"/>
      <c r="L211" s="54"/>
      <c r="M211" s="54"/>
      <c r="N211" s="54"/>
      <c r="O211" s="54"/>
    </row>
    <row r="212" spans="9:15" x14ac:dyDescent="0.25">
      <c r="I212" s="54"/>
      <c r="J212" s="54"/>
      <c r="K212" s="54"/>
      <c r="L212" s="54"/>
      <c r="M212" s="54"/>
      <c r="N212" s="54"/>
      <c r="O212" s="54"/>
    </row>
    <row r="213" spans="9:15" x14ac:dyDescent="0.25">
      <c r="I213" s="54"/>
      <c r="J213" s="54"/>
      <c r="K213" s="54"/>
      <c r="L213" s="54"/>
      <c r="M213" s="54"/>
      <c r="N213" s="54"/>
      <c r="O213" s="54"/>
    </row>
    <row r="214" spans="9:15" x14ac:dyDescent="0.25">
      <c r="I214" s="54"/>
      <c r="J214" s="54"/>
      <c r="K214" s="54"/>
      <c r="L214" s="54"/>
      <c r="M214" s="54"/>
      <c r="N214" s="54"/>
      <c r="O214" s="54"/>
    </row>
    <row r="215" spans="9:15" x14ac:dyDescent="0.25">
      <c r="I215" s="54"/>
      <c r="J215" s="54"/>
      <c r="K215" s="54"/>
      <c r="L215" s="54"/>
      <c r="M215" s="54"/>
      <c r="N215" s="54"/>
      <c r="O215" s="54"/>
    </row>
    <row r="216" spans="9:15" x14ac:dyDescent="0.25">
      <c r="I216" s="54"/>
      <c r="J216" s="54"/>
      <c r="K216" s="54"/>
      <c r="L216" s="54"/>
      <c r="M216" s="54"/>
      <c r="N216" s="54"/>
      <c r="O216" s="54"/>
    </row>
    <row r="217" spans="9:15" x14ac:dyDescent="0.25">
      <c r="I217" s="54"/>
      <c r="J217" s="54"/>
      <c r="K217" s="54"/>
      <c r="L217" s="54"/>
      <c r="M217" s="54"/>
      <c r="N217" s="54"/>
      <c r="O217" s="54"/>
    </row>
    <row r="218" spans="9:15" x14ac:dyDescent="0.25">
      <c r="I218" s="54"/>
      <c r="J218" s="54"/>
      <c r="K218" s="54"/>
      <c r="L218" s="54"/>
      <c r="M218" s="54"/>
      <c r="N218" s="54"/>
      <c r="O218" s="54"/>
    </row>
    <row r="219" spans="9:15" x14ac:dyDescent="0.25">
      <c r="I219" s="54"/>
      <c r="L219" s="54"/>
      <c r="M219" s="54"/>
      <c r="N219" s="54"/>
      <c r="O219" s="54"/>
    </row>
    <row r="220" spans="9:15" x14ac:dyDescent="0.25">
      <c r="I220" s="54"/>
      <c r="L220" s="54"/>
      <c r="M220" s="54"/>
      <c r="N220" s="54"/>
      <c r="O220" s="54"/>
    </row>
    <row r="221" spans="9:15" x14ac:dyDescent="0.25">
      <c r="I221" s="54"/>
      <c r="L221" s="54"/>
      <c r="M221" s="54"/>
      <c r="N221" s="54"/>
      <c r="O221" s="54"/>
    </row>
    <row r="222" spans="9:15" x14ac:dyDescent="0.25">
      <c r="I222" s="54"/>
      <c r="L222" s="54"/>
      <c r="M222" s="54"/>
      <c r="N222" s="54"/>
      <c r="O222" s="54"/>
    </row>
    <row r="223" spans="9:15" x14ac:dyDescent="0.25">
      <c r="I223" s="54"/>
      <c r="L223" s="54"/>
      <c r="M223" s="54"/>
      <c r="N223" s="54"/>
      <c r="O223" s="54"/>
    </row>
    <row r="224" spans="9:15" x14ac:dyDescent="0.25">
      <c r="I224" s="54"/>
      <c r="L224" s="54"/>
      <c r="M224" s="54"/>
      <c r="N224" s="54"/>
      <c r="O224" s="54"/>
    </row>
    <row r="225" spans="9:15" x14ac:dyDescent="0.25">
      <c r="I225" s="54"/>
      <c r="L225" s="54"/>
      <c r="M225" s="54"/>
      <c r="N225" s="54"/>
      <c r="O225" s="54"/>
    </row>
    <row r="226" spans="9:15" x14ac:dyDescent="0.25">
      <c r="I226" s="54"/>
      <c r="L226" s="54"/>
      <c r="M226" s="54"/>
      <c r="N226" s="54"/>
      <c r="O226" s="54"/>
    </row>
    <row r="227" spans="9:15" x14ac:dyDescent="0.25">
      <c r="I227" s="54"/>
      <c r="L227" s="54"/>
      <c r="M227" s="54"/>
      <c r="N227" s="54"/>
      <c r="O227" s="54"/>
    </row>
    <row r="228" spans="9:15" x14ac:dyDescent="0.25">
      <c r="I228" s="54"/>
      <c r="L228" s="54"/>
      <c r="M228" s="54"/>
      <c r="N228" s="54"/>
      <c r="O228" s="54"/>
    </row>
    <row r="229" spans="9:15" x14ac:dyDescent="0.25">
      <c r="I229" s="54"/>
      <c r="L229" s="54"/>
      <c r="M229" s="54"/>
      <c r="N229" s="54"/>
      <c r="O229" s="54"/>
    </row>
    <row r="230" spans="9:15" x14ac:dyDescent="0.25">
      <c r="I230" s="54"/>
      <c r="L230" s="54"/>
      <c r="M230" s="54"/>
      <c r="N230" s="54"/>
      <c r="O230" s="54"/>
    </row>
    <row r="231" spans="9:15" x14ac:dyDescent="0.25">
      <c r="I231" s="54"/>
      <c r="L231" s="54"/>
      <c r="M231" s="54"/>
      <c r="N231" s="54"/>
      <c r="O231" s="54"/>
    </row>
    <row r="232" spans="9:15" x14ac:dyDescent="0.25">
      <c r="I232" s="54"/>
      <c r="L232" s="54"/>
      <c r="M232" s="54"/>
      <c r="N232" s="54"/>
      <c r="O232" s="54"/>
    </row>
    <row r="233" spans="9:15" x14ac:dyDescent="0.25">
      <c r="I233" s="54"/>
      <c r="L233" s="54"/>
      <c r="M233" s="54"/>
      <c r="N233" s="54"/>
      <c r="O233" s="54"/>
    </row>
    <row r="234" spans="9:15" x14ac:dyDescent="0.25">
      <c r="I234" s="54"/>
      <c r="L234" s="54"/>
      <c r="M234" s="54"/>
      <c r="N234" s="54"/>
      <c r="O234" s="54"/>
    </row>
    <row r="235" spans="9:15" x14ac:dyDescent="0.25">
      <c r="I235" s="54"/>
      <c r="L235" s="54"/>
      <c r="M235" s="54"/>
      <c r="N235" s="54"/>
      <c r="O235" s="54"/>
    </row>
    <row r="236" spans="9:15" x14ac:dyDescent="0.25">
      <c r="I236" s="54"/>
      <c r="L236" s="54"/>
      <c r="M236" s="54"/>
      <c r="N236" s="54"/>
      <c r="O236" s="54"/>
    </row>
    <row r="237" spans="9:15" x14ac:dyDescent="0.25">
      <c r="I237" s="54"/>
      <c r="L237" s="54"/>
      <c r="M237" s="54"/>
      <c r="N237" s="54"/>
      <c r="O237" s="54"/>
    </row>
    <row r="238" spans="9:15" x14ac:dyDescent="0.25">
      <c r="I238" s="54"/>
      <c r="L238" s="54"/>
      <c r="M238" s="54"/>
      <c r="N238" s="54"/>
      <c r="O238" s="54"/>
    </row>
    <row r="239" spans="9:15" x14ac:dyDescent="0.25">
      <c r="I239" s="54"/>
      <c r="L239" s="54"/>
      <c r="M239" s="54"/>
      <c r="N239" s="54"/>
      <c r="O239" s="54"/>
    </row>
    <row r="240" spans="9:15" x14ac:dyDescent="0.25">
      <c r="I240" s="54"/>
      <c r="L240" s="54"/>
      <c r="M240" s="54"/>
      <c r="N240" s="54"/>
      <c r="O240" s="54"/>
    </row>
    <row r="241" spans="9:15" x14ac:dyDescent="0.25">
      <c r="I241" s="54"/>
      <c r="L241" s="54"/>
      <c r="M241" s="54"/>
      <c r="N241" s="54"/>
      <c r="O241" s="54"/>
    </row>
    <row r="242" spans="9:15" x14ac:dyDescent="0.25">
      <c r="I242" s="54"/>
      <c r="L242" s="54"/>
      <c r="M242" s="54"/>
      <c r="N242" s="54"/>
      <c r="O242" s="54"/>
    </row>
    <row r="243" spans="9:15" x14ac:dyDescent="0.25">
      <c r="I243" s="54"/>
      <c r="L243" s="54"/>
      <c r="M243" s="54"/>
      <c r="N243" s="54"/>
      <c r="O243" s="54"/>
    </row>
    <row r="244" spans="9:15" x14ac:dyDescent="0.25">
      <c r="I244" s="54"/>
      <c r="L244" s="54"/>
      <c r="M244" s="54"/>
      <c r="N244" s="54"/>
      <c r="O244" s="54"/>
    </row>
    <row r="245" spans="9:15" x14ac:dyDescent="0.25">
      <c r="I245" s="54"/>
      <c r="L245" s="54"/>
      <c r="M245" s="54"/>
      <c r="N245" s="54"/>
      <c r="O245" s="54"/>
    </row>
    <row r="246" spans="9:15" x14ac:dyDescent="0.25">
      <c r="I246" s="54"/>
      <c r="L246" s="54"/>
      <c r="M246" s="54"/>
      <c r="N246" s="54"/>
      <c r="O246" s="54"/>
    </row>
    <row r="247" spans="9:15" x14ac:dyDescent="0.25">
      <c r="I247" s="54"/>
      <c r="L247" s="54"/>
      <c r="M247" s="54"/>
      <c r="N247" s="54"/>
      <c r="O247" s="54"/>
    </row>
    <row r="248" spans="9:15" x14ac:dyDescent="0.25">
      <c r="I248" s="54"/>
      <c r="L248" s="54"/>
      <c r="M248" s="54"/>
      <c r="N248" s="54"/>
      <c r="O248" s="54"/>
    </row>
    <row r="249" spans="9:15" x14ac:dyDescent="0.25">
      <c r="I249" s="54"/>
      <c r="L249" s="54"/>
      <c r="M249" s="54"/>
      <c r="N249" s="54"/>
      <c r="O249" s="54"/>
    </row>
    <row r="250" spans="9:15" x14ac:dyDescent="0.25">
      <c r="I250" s="54"/>
      <c r="L250" s="54"/>
      <c r="M250" s="54"/>
      <c r="N250" s="54"/>
      <c r="O250" s="54"/>
    </row>
    <row r="251" spans="9:15" x14ac:dyDescent="0.25">
      <c r="I251" s="54"/>
      <c r="L251" s="54"/>
      <c r="M251" s="54"/>
      <c r="N251" s="54"/>
      <c r="O251" s="54"/>
    </row>
    <row r="252" spans="9:15" x14ac:dyDescent="0.25">
      <c r="I252" s="54"/>
      <c r="L252" s="54"/>
      <c r="M252" s="54"/>
      <c r="N252" s="54"/>
      <c r="O252" s="54"/>
    </row>
    <row r="253" spans="9:15" x14ac:dyDescent="0.25">
      <c r="I253" s="54"/>
      <c r="L253" s="54"/>
      <c r="M253" s="54"/>
      <c r="N253" s="54"/>
      <c r="O253" s="54"/>
    </row>
    <row r="254" spans="9:15" x14ac:dyDescent="0.25">
      <c r="I254" s="54"/>
      <c r="L254" s="54"/>
      <c r="M254" s="54"/>
      <c r="N254" s="54"/>
      <c r="O254" s="54"/>
    </row>
    <row r="255" spans="9:15" x14ac:dyDescent="0.25">
      <c r="I255" s="54"/>
      <c r="L255" s="54"/>
      <c r="M255" s="54"/>
      <c r="N255" s="54"/>
      <c r="O255" s="54"/>
    </row>
    <row r="256" spans="9:15" x14ac:dyDescent="0.25">
      <c r="I256" s="54"/>
      <c r="L256" s="54"/>
      <c r="M256" s="54"/>
      <c r="N256" s="54"/>
      <c r="O256" s="54"/>
    </row>
    <row r="257" spans="9:15" x14ac:dyDescent="0.25">
      <c r="I257" s="54"/>
      <c r="L257" s="54"/>
      <c r="M257" s="54"/>
      <c r="N257" s="54"/>
      <c r="O257" s="54"/>
    </row>
    <row r="258" spans="9:15" x14ac:dyDescent="0.25">
      <c r="I258" s="54"/>
      <c r="L258" s="54"/>
      <c r="M258" s="54"/>
      <c r="N258" s="54"/>
      <c r="O258" s="54"/>
    </row>
    <row r="259" spans="9:15" x14ac:dyDescent="0.25">
      <c r="I259" s="54"/>
      <c r="L259" s="54"/>
      <c r="M259" s="54"/>
      <c r="N259" s="54"/>
      <c r="O259" s="54"/>
    </row>
    <row r="260" spans="9:15" x14ac:dyDescent="0.25">
      <c r="I260" s="54"/>
      <c r="L260" s="54"/>
      <c r="M260" s="54"/>
      <c r="N260" s="54"/>
      <c r="O260" s="54"/>
    </row>
    <row r="261" spans="9:15" x14ac:dyDescent="0.25">
      <c r="I261" s="54"/>
      <c r="L261" s="54"/>
      <c r="M261" s="54"/>
      <c r="N261" s="54"/>
      <c r="O261" s="54"/>
    </row>
    <row r="262" spans="9:15" x14ac:dyDescent="0.25">
      <c r="I262" s="54"/>
      <c r="L262" s="54"/>
      <c r="M262" s="54"/>
      <c r="N262" s="54"/>
      <c r="O262" s="54"/>
    </row>
    <row r="263" spans="9:15" x14ac:dyDescent="0.25">
      <c r="I263" s="54"/>
      <c r="L263" s="54"/>
      <c r="M263" s="54"/>
      <c r="N263" s="54"/>
      <c r="O263" s="54"/>
    </row>
    <row r="264" spans="9:15" x14ac:dyDescent="0.25">
      <c r="I264" s="54"/>
      <c r="L264" s="54"/>
      <c r="M264" s="54"/>
      <c r="N264" s="54"/>
      <c r="O264" s="54"/>
    </row>
    <row r="265" spans="9:15" x14ac:dyDescent="0.25">
      <c r="I265" s="54"/>
      <c r="L265" s="54"/>
      <c r="M265" s="54"/>
      <c r="N265" s="54"/>
      <c r="O265" s="54"/>
    </row>
    <row r="266" spans="9:15" x14ac:dyDescent="0.25">
      <c r="I266" s="54"/>
      <c r="L266" s="54"/>
      <c r="M266" s="54"/>
      <c r="N266" s="54"/>
      <c r="O266" s="54"/>
    </row>
    <row r="267" spans="9:15" x14ac:dyDescent="0.25">
      <c r="I267" s="54"/>
      <c r="L267" s="54"/>
      <c r="M267" s="54"/>
      <c r="N267" s="54"/>
      <c r="O267" s="54"/>
    </row>
    <row r="268" spans="9:15" x14ac:dyDescent="0.25">
      <c r="I268" s="54"/>
      <c r="L268" s="54"/>
      <c r="M268" s="54"/>
      <c r="N268" s="54"/>
      <c r="O268" s="54"/>
    </row>
    <row r="269" spans="9:15" x14ac:dyDescent="0.25">
      <c r="I269" s="54"/>
      <c r="L269" s="54"/>
      <c r="M269" s="54"/>
      <c r="N269" s="54"/>
      <c r="O269" s="54"/>
    </row>
    <row r="270" spans="9:15" x14ac:dyDescent="0.25">
      <c r="I270" s="54"/>
      <c r="L270" s="54"/>
      <c r="M270" s="54"/>
      <c r="N270" s="54"/>
      <c r="O270" s="54"/>
    </row>
    <row r="271" spans="9:15" x14ac:dyDescent="0.25">
      <c r="I271" s="54"/>
      <c r="L271" s="54"/>
      <c r="M271" s="54"/>
      <c r="N271" s="54"/>
      <c r="O271" s="54"/>
    </row>
    <row r="272" spans="9:15" x14ac:dyDescent="0.25">
      <c r="I272" s="54"/>
      <c r="L272" s="54"/>
      <c r="M272" s="54"/>
      <c r="N272" s="54"/>
      <c r="O272" s="54"/>
    </row>
    <row r="273" spans="9:15" x14ac:dyDescent="0.25">
      <c r="I273" s="54"/>
      <c r="L273" s="54"/>
      <c r="M273" s="54"/>
      <c r="N273" s="54"/>
      <c r="O273" s="54"/>
    </row>
    <row r="274" spans="9:15" x14ac:dyDescent="0.25">
      <c r="I274" s="54"/>
      <c r="L274" s="54"/>
      <c r="M274" s="54"/>
      <c r="N274" s="54"/>
      <c r="O274" s="54"/>
    </row>
    <row r="275" spans="9:15" x14ac:dyDescent="0.25">
      <c r="I275" s="54"/>
      <c r="L275" s="54"/>
      <c r="M275" s="54"/>
      <c r="N275" s="54"/>
      <c r="O275" s="54"/>
    </row>
    <row r="276" spans="9:15" x14ac:dyDescent="0.25">
      <c r="I276" s="54"/>
      <c r="L276" s="54"/>
      <c r="M276" s="54"/>
      <c r="N276" s="54"/>
      <c r="O276" s="54"/>
    </row>
    <row r="277" spans="9:15" x14ac:dyDescent="0.25">
      <c r="I277" s="54"/>
      <c r="L277" s="54"/>
      <c r="M277" s="54"/>
      <c r="N277" s="54"/>
      <c r="O277" s="54"/>
    </row>
    <row r="278" spans="9:15" x14ac:dyDescent="0.25">
      <c r="I278" s="54"/>
      <c r="L278" s="54"/>
      <c r="M278" s="54"/>
      <c r="N278" s="54"/>
      <c r="O278" s="54"/>
    </row>
    <row r="279" spans="9:15" x14ac:dyDescent="0.25">
      <c r="I279" s="54"/>
      <c r="L279" s="54"/>
      <c r="M279" s="54"/>
      <c r="N279" s="54"/>
      <c r="O279" s="54"/>
    </row>
    <row r="280" spans="9:15" x14ac:dyDescent="0.25">
      <c r="I280" s="54"/>
      <c r="L280" s="54"/>
      <c r="M280" s="54"/>
      <c r="N280" s="54"/>
      <c r="O280" s="54"/>
    </row>
    <row r="281" spans="9:15" x14ac:dyDescent="0.25">
      <c r="I281" s="54"/>
      <c r="L281" s="54"/>
      <c r="M281" s="54"/>
      <c r="N281" s="54"/>
      <c r="O281" s="54"/>
    </row>
    <row r="282" spans="9:15" x14ac:dyDescent="0.25">
      <c r="I282" s="54"/>
      <c r="L282" s="54"/>
      <c r="M282" s="54"/>
      <c r="N282" s="54"/>
      <c r="O282" s="54"/>
    </row>
    <row r="283" spans="9:15" x14ac:dyDescent="0.25">
      <c r="I283" s="54"/>
      <c r="L283" s="54"/>
      <c r="M283" s="54"/>
      <c r="N283" s="54"/>
      <c r="O283" s="54"/>
    </row>
    <row r="284" spans="9:15" x14ac:dyDescent="0.25">
      <c r="I284" s="54"/>
      <c r="L284" s="54"/>
      <c r="M284" s="54"/>
      <c r="N284" s="54"/>
      <c r="O284" s="54"/>
    </row>
    <row r="285" spans="9:15" x14ac:dyDescent="0.25">
      <c r="I285" s="54"/>
      <c r="L285" s="54"/>
      <c r="M285" s="54"/>
      <c r="N285" s="54"/>
      <c r="O285" s="54"/>
    </row>
    <row r="286" spans="9:15" x14ac:dyDescent="0.25">
      <c r="I286" s="54"/>
      <c r="L286" s="54"/>
      <c r="M286" s="54"/>
      <c r="N286" s="54"/>
      <c r="O286" s="54"/>
    </row>
    <row r="287" spans="9:15" x14ac:dyDescent="0.25">
      <c r="I287" s="54"/>
      <c r="L287" s="54"/>
      <c r="M287" s="54"/>
      <c r="N287" s="54"/>
      <c r="O287" s="54"/>
    </row>
    <row r="288" spans="9:15" x14ac:dyDescent="0.25">
      <c r="I288" s="54"/>
      <c r="L288" s="54"/>
      <c r="M288" s="54"/>
      <c r="N288" s="54"/>
      <c r="O288" s="54"/>
    </row>
    <row r="289" spans="9:15" x14ac:dyDescent="0.25">
      <c r="I289" s="54"/>
      <c r="L289" s="54"/>
      <c r="M289" s="54"/>
      <c r="N289" s="54"/>
      <c r="O289" s="54"/>
    </row>
    <row r="290" spans="9:15" x14ac:dyDescent="0.25">
      <c r="I290" s="54"/>
      <c r="L290" s="54"/>
      <c r="M290" s="54"/>
      <c r="N290" s="54"/>
      <c r="O290" s="54"/>
    </row>
    <row r="291" spans="9:15" x14ac:dyDescent="0.25">
      <c r="I291" s="54"/>
      <c r="L291" s="54"/>
      <c r="M291" s="54"/>
      <c r="N291" s="54"/>
      <c r="O291" s="54"/>
    </row>
    <row r="292" spans="9:15" x14ac:dyDescent="0.25">
      <c r="I292" s="54"/>
      <c r="L292" s="54"/>
      <c r="M292" s="54"/>
      <c r="N292" s="54"/>
      <c r="O292" s="54"/>
    </row>
    <row r="293" spans="9:15" x14ac:dyDescent="0.25">
      <c r="I293" s="54"/>
      <c r="L293" s="54"/>
      <c r="M293" s="54"/>
      <c r="N293" s="54"/>
      <c r="O293" s="54"/>
    </row>
    <row r="294" spans="9:15" x14ac:dyDescent="0.25">
      <c r="I294" s="54"/>
      <c r="L294" s="54"/>
      <c r="M294" s="54"/>
      <c r="N294" s="54"/>
      <c r="O294" s="54"/>
    </row>
    <row r="295" spans="9:15" x14ac:dyDescent="0.25">
      <c r="I295" s="54"/>
      <c r="L295" s="54"/>
      <c r="M295" s="54"/>
      <c r="N295" s="54"/>
      <c r="O295" s="54"/>
    </row>
    <row r="296" spans="9:15" x14ac:dyDescent="0.25">
      <c r="I296" s="54"/>
      <c r="L296" s="54"/>
      <c r="M296" s="54"/>
      <c r="N296" s="54"/>
      <c r="O296" s="54"/>
    </row>
    <row r="297" spans="9:15" x14ac:dyDescent="0.25">
      <c r="I297" s="54"/>
      <c r="L297" s="54"/>
      <c r="M297" s="54"/>
      <c r="N297" s="54"/>
      <c r="O297" s="54"/>
    </row>
    <row r="298" spans="9:15" x14ac:dyDescent="0.25">
      <c r="I298" s="54"/>
      <c r="L298" s="54"/>
      <c r="M298" s="54"/>
      <c r="N298" s="54"/>
      <c r="O298" s="54"/>
    </row>
    <row r="299" spans="9:15" x14ac:dyDescent="0.25">
      <c r="I299" s="54"/>
      <c r="L299" s="54"/>
      <c r="M299" s="54"/>
      <c r="N299" s="54"/>
      <c r="O299" s="54"/>
    </row>
    <row r="300" spans="9:15" x14ac:dyDescent="0.25">
      <c r="I300" s="54"/>
      <c r="L300" s="54"/>
      <c r="M300" s="54"/>
      <c r="N300" s="54"/>
      <c r="O300" s="54"/>
    </row>
    <row r="301" spans="9:15" x14ac:dyDescent="0.25">
      <c r="I301" s="54"/>
      <c r="L301" s="54"/>
      <c r="M301" s="54"/>
      <c r="N301" s="54"/>
      <c r="O301" s="54"/>
    </row>
    <row r="302" spans="9:15" x14ac:dyDescent="0.25">
      <c r="I302" s="54"/>
      <c r="L302" s="54"/>
      <c r="M302" s="54"/>
      <c r="N302" s="54"/>
      <c r="O302" s="54"/>
    </row>
    <row r="303" spans="9:15" x14ac:dyDescent="0.25">
      <c r="I303" s="54"/>
      <c r="L303" s="54"/>
      <c r="M303" s="54"/>
      <c r="N303" s="54"/>
      <c r="O303" s="54"/>
    </row>
    <row r="304" spans="9:15" x14ac:dyDescent="0.25">
      <c r="I304" s="54"/>
      <c r="L304" s="54"/>
      <c r="M304" s="54"/>
      <c r="N304" s="54"/>
      <c r="O304" s="54"/>
    </row>
    <row r="305" spans="9:15" x14ac:dyDescent="0.25">
      <c r="I305" s="54"/>
      <c r="L305" s="54"/>
      <c r="M305" s="54"/>
      <c r="N305" s="54"/>
      <c r="O305" s="54"/>
    </row>
    <row r="306" spans="9:15" x14ac:dyDescent="0.25">
      <c r="I306" s="54"/>
      <c r="L306" s="54"/>
      <c r="M306" s="54"/>
      <c r="N306" s="54"/>
      <c r="O306" s="54"/>
    </row>
    <row r="307" spans="9:15" x14ac:dyDescent="0.25">
      <c r="I307" s="54"/>
      <c r="L307" s="54"/>
      <c r="M307" s="54"/>
      <c r="N307" s="54"/>
      <c r="O307" s="54"/>
    </row>
    <row r="308" spans="9:15" x14ac:dyDescent="0.25">
      <c r="I308" s="54"/>
      <c r="L308" s="54"/>
      <c r="M308" s="54"/>
      <c r="N308" s="54"/>
      <c r="O308" s="54"/>
    </row>
    <row r="309" spans="9:15" x14ac:dyDescent="0.25">
      <c r="I309" s="54"/>
      <c r="L309" s="54"/>
      <c r="M309" s="54"/>
      <c r="N309" s="54"/>
      <c r="O309" s="54"/>
    </row>
    <row r="310" spans="9:15" x14ac:dyDescent="0.25">
      <c r="I310" s="54"/>
      <c r="L310" s="54"/>
      <c r="M310" s="54"/>
      <c r="N310" s="54"/>
      <c r="O310" s="54"/>
    </row>
    <row r="311" spans="9:15" x14ac:dyDescent="0.25">
      <c r="I311" s="54"/>
      <c r="L311" s="54"/>
      <c r="M311" s="54"/>
      <c r="N311" s="54"/>
      <c r="O311" s="54"/>
    </row>
    <row r="312" spans="9:15" x14ac:dyDescent="0.25">
      <c r="I312" s="54"/>
      <c r="L312" s="54"/>
      <c r="M312" s="54"/>
      <c r="N312" s="54"/>
      <c r="O312" s="54"/>
    </row>
    <row r="313" spans="9:15" x14ac:dyDescent="0.25">
      <c r="I313" s="54"/>
      <c r="L313" s="54"/>
      <c r="M313" s="54"/>
      <c r="N313" s="54"/>
      <c r="O313" s="54"/>
    </row>
    <row r="314" spans="9:15" x14ac:dyDescent="0.25">
      <c r="I314" s="54"/>
      <c r="L314" s="54"/>
      <c r="M314" s="54"/>
      <c r="N314" s="54"/>
      <c r="O314" s="54"/>
    </row>
    <row r="315" spans="9:15" x14ac:dyDescent="0.25">
      <c r="I315" s="54"/>
      <c r="L315" s="54"/>
      <c r="M315" s="54"/>
      <c r="N315" s="54"/>
      <c r="O315" s="54"/>
    </row>
    <row r="316" spans="9:15" x14ac:dyDescent="0.25">
      <c r="I316" s="54"/>
      <c r="L316" s="54"/>
      <c r="M316" s="54"/>
      <c r="N316" s="54"/>
      <c r="O316" s="54"/>
    </row>
    <row r="317" spans="9:15" x14ac:dyDescent="0.25">
      <c r="I317" s="54"/>
      <c r="L317" s="54"/>
      <c r="M317" s="54"/>
      <c r="N317" s="54"/>
      <c r="O317" s="54"/>
    </row>
    <row r="318" spans="9:15" x14ac:dyDescent="0.25">
      <c r="I318" s="54"/>
      <c r="L318" s="54"/>
      <c r="M318" s="54"/>
      <c r="N318" s="54"/>
      <c r="O318" s="54"/>
    </row>
    <row r="319" spans="9:15" x14ac:dyDescent="0.25">
      <c r="I319" s="54"/>
      <c r="L319" s="54"/>
      <c r="M319" s="54"/>
      <c r="N319" s="54"/>
      <c r="O319" s="54"/>
    </row>
    <row r="320" spans="9:15" x14ac:dyDescent="0.25">
      <c r="I320" s="54"/>
      <c r="L320" s="54"/>
      <c r="M320" s="54"/>
      <c r="N320" s="54"/>
      <c r="O320" s="54"/>
    </row>
    <row r="321" spans="9:15" x14ac:dyDescent="0.25">
      <c r="I321" s="54"/>
      <c r="L321" s="54"/>
      <c r="M321" s="54"/>
      <c r="N321" s="54"/>
      <c r="O321" s="54"/>
    </row>
    <row r="322" spans="9:15" x14ac:dyDescent="0.25">
      <c r="I322" s="54"/>
      <c r="L322" s="54"/>
      <c r="M322" s="54"/>
      <c r="N322" s="54"/>
      <c r="O322" s="54"/>
    </row>
    <row r="323" spans="9:15" x14ac:dyDescent="0.25">
      <c r="I323" s="54"/>
      <c r="L323" s="54"/>
      <c r="M323" s="54"/>
      <c r="N323" s="54"/>
      <c r="O323" s="54"/>
    </row>
    <row r="324" spans="9:15" x14ac:dyDescent="0.25">
      <c r="I324" s="54"/>
      <c r="L324" s="54"/>
      <c r="M324" s="54"/>
      <c r="N324" s="54"/>
      <c r="O324" s="54"/>
    </row>
    <row r="325" spans="9:15" x14ac:dyDescent="0.25">
      <c r="I325" s="54"/>
      <c r="L325" s="54"/>
      <c r="M325" s="54"/>
      <c r="N325" s="54"/>
      <c r="O325" s="54"/>
    </row>
    <row r="326" spans="9:15" x14ac:dyDescent="0.25">
      <c r="I326" s="54"/>
      <c r="L326" s="54"/>
      <c r="M326" s="54"/>
      <c r="N326" s="54"/>
      <c r="O326" s="54"/>
    </row>
    <row r="327" spans="9:15" x14ac:dyDescent="0.25">
      <c r="I327" s="54"/>
      <c r="L327" s="54"/>
      <c r="M327" s="54"/>
      <c r="N327" s="54"/>
      <c r="O327" s="54"/>
    </row>
    <row r="328" spans="9:15" x14ac:dyDescent="0.25">
      <c r="I328" s="54"/>
      <c r="L328" s="54"/>
      <c r="M328" s="54"/>
      <c r="N328" s="54"/>
      <c r="O328" s="54"/>
    </row>
    <row r="329" spans="9:15" x14ac:dyDescent="0.25">
      <c r="I329" s="54"/>
      <c r="L329" s="54"/>
      <c r="M329" s="54"/>
      <c r="N329" s="54"/>
      <c r="O329" s="54"/>
    </row>
    <row r="330" spans="9:15" x14ac:dyDescent="0.25">
      <c r="I330" s="54"/>
      <c r="L330" s="54"/>
      <c r="M330" s="54"/>
      <c r="N330" s="54"/>
      <c r="O330" s="54"/>
    </row>
    <row r="331" spans="9:15" x14ac:dyDescent="0.25">
      <c r="I331" s="54"/>
      <c r="L331" s="54"/>
      <c r="M331" s="54"/>
      <c r="N331" s="54"/>
      <c r="O331" s="54"/>
    </row>
    <row r="332" spans="9:15" x14ac:dyDescent="0.25">
      <c r="I332" s="54"/>
      <c r="L332" s="54"/>
      <c r="M332" s="54"/>
      <c r="N332" s="54"/>
      <c r="O332" s="54"/>
    </row>
    <row r="333" spans="9:15" x14ac:dyDescent="0.25">
      <c r="I333" s="54"/>
      <c r="L333" s="54"/>
      <c r="M333" s="54"/>
      <c r="N333" s="54"/>
      <c r="O333" s="54"/>
    </row>
    <row r="334" spans="9:15" x14ac:dyDescent="0.25">
      <c r="I334" s="54"/>
      <c r="L334" s="54"/>
      <c r="M334" s="54"/>
      <c r="N334" s="54"/>
      <c r="O334" s="54"/>
    </row>
    <row r="335" spans="9:15" x14ac:dyDescent="0.25">
      <c r="I335" s="54"/>
      <c r="L335" s="54"/>
      <c r="M335" s="54"/>
      <c r="N335" s="54"/>
      <c r="O335" s="54"/>
    </row>
    <row r="336" spans="9:15" x14ac:dyDescent="0.25">
      <c r="I336" s="54"/>
      <c r="L336" s="54"/>
      <c r="M336" s="54"/>
      <c r="N336" s="54"/>
      <c r="O336" s="54"/>
    </row>
    <row r="337" spans="9:15" x14ac:dyDescent="0.25">
      <c r="I337" s="54"/>
      <c r="L337" s="54"/>
      <c r="M337" s="54"/>
      <c r="N337" s="54"/>
      <c r="O337" s="54"/>
    </row>
    <row r="338" spans="9:15" x14ac:dyDescent="0.25">
      <c r="I338" s="54"/>
      <c r="L338" s="54"/>
      <c r="M338" s="54"/>
      <c r="N338" s="54"/>
      <c r="O338" s="54"/>
    </row>
    <row r="339" spans="9:15" x14ac:dyDescent="0.25">
      <c r="I339" s="54"/>
      <c r="L339" s="54"/>
      <c r="M339" s="54"/>
      <c r="N339" s="54"/>
      <c r="O339" s="54"/>
    </row>
    <row r="340" spans="9:15" x14ac:dyDescent="0.25">
      <c r="I340" s="54"/>
      <c r="L340" s="54"/>
      <c r="M340" s="54"/>
      <c r="N340" s="54"/>
      <c r="O340" s="54"/>
    </row>
    <row r="341" spans="9:15" x14ac:dyDescent="0.25">
      <c r="I341" s="54"/>
      <c r="L341" s="54"/>
      <c r="M341" s="54"/>
      <c r="N341" s="54"/>
      <c r="O341" s="54"/>
    </row>
    <row r="342" spans="9:15" x14ac:dyDescent="0.25">
      <c r="I342" s="54"/>
      <c r="L342" s="54"/>
      <c r="M342" s="54"/>
      <c r="N342" s="54"/>
      <c r="O342" s="54"/>
    </row>
    <row r="343" spans="9:15" x14ac:dyDescent="0.25">
      <c r="I343" s="54"/>
      <c r="L343" s="54"/>
      <c r="M343" s="54"/>
      <c r="N343" s="54"/>
      <c r="O343" s="54"/>
    </row>
    <row r="344" spans="9:15" x14ac:dyDescent="0.25">
      <c r="I344" s="54"/>
      <c r="L344" s="54"/>
      <c r="M344" s="54"/>
      <c r="N344" s="54"/>
      <c r="O344" s="54"/>
    </row>
    <row r="345" spans="9:15" x14ac:dyDescent="0.25">
      <c r="I345" s="54"/>
      <c r="L345" s="54"/>
      <c r="M345" s="54"/>
      <c r="N345" s="54"/>
      <c r="O345" s="54"/>
    </row>
    <row r="346" spans="9:15" x14ac:dyDescent="0.25">
      <c r="I346" s="54"/>
      <c r="L346" s="54"/>
      <c r="M346" s="54"/>
      <c r="N346" s="54"/>
      <c r="O346" s="54"/>
    </row>
    <row r="347" spans="9:15" x14ac:dyDescent="0.25">
      <c r="I347" s="54"/>
      <c r="L347" s="54"/>
      <c r="M347" s="54"/>
      <c r="N347" s="54"/>
      <c r="O347" s="54"/>
    </row>
    <row r="348" spans="9:15" x14ac:dyDescent="0.25">
      <c r="I348" s="54"/>
      <c r="L348" s="54"/>
      <c r="M348" s="54"/>
      <c r="N348" s="54"/>
      <c r="O348" s="54"/>
    </row>
    <row r="349" spans="9:15" x14ac:dyDescent="0.25">
      <c r="I349" s="54"/>
      <c r="L349" s="54"/>
      <c r="M349" s="54"/>
      <c r="N349" s="54"/>
      <c r="O349" s="54"/>
    </row>
    <row r="350" spans="9:15" x14ac:dyDescent="0.25">
      <c r="I350" s="54"/>
      <c r="L350" s="54"/>
      <c r="M350" s="54"/>
      <c r="N350" s="54"/>
      <c r="O350" s="54"/>
    </row>
    <row r="351" spans="9:15" x14ac:dyDescent="0.25">
      <c r="I351" s="54"/>
      <c r="L351" s="54"/>
      <c r="M351" s="54"/>
      <c r="N351" s="54"/>
      <c r="O351" s="54"/>
    </row>
    <row r="352" spans="9:15" x14ac:dyDescent="0.25">
      <c r="I352" s="54"/>
      <c r="L352" s="54"/>
      <c r="M352" s="54"/>
      <c r="N352" s="54"/>
      <c r="O352" s="54"/>
    </row>
    <row r="353" spans="9:15" x14ac:dyDescent="0.25">
      <c r="I353" s="54"/>
      <c r="L353" s="54"/>
      <c r="M353" s="54"/>
      <c r="N353" s="54"/>
      <c r="O353" s="54"/>
    </row>
    <row r="354" spans="9:15" x14ac:dyDescent="0.25">
      <c r="I354" s="54"/>
      <c r="L354" s="54"/>
      <c r="M354" s="54"/>
      <c r="N354" s="54"/>
      <c r="O354" s="54"/>
    </row>
    <row r="355" spans="9:15" x14ac:dyDescent="0.25">
      <c r="I355" s="54"/>
      <c r="L355" s="54"/>
      <c r="M355" s="54"/>
      <c r="N355" s="54"/>
      <c r="O355" s="54"/>
    </row>
    <row r="356" spans="9:15" x14ac:dyDescent="0.25">
      <c r="I356" s="54"/>
      <c r="L356" s="54"/>
      <c r="M356" s="54"/>
      <c r="N356" s="54"/>
      <c r="O356" s="54"/>
    </row>
    <row r="357" spans="9:15" x14ac:dyDescent="0.25">
      <c r="I357" s="54"/>
      <c r="L357" s="54"/>
      <c r="M357" s="54"/>
      <c r="N357" s="54"/>
      <c r="O357" s="54"/>
    </row>
    <row r="358" spans="9:15" x14ac:dyDescent="0.25">
      <c r="I358" s="54"/>
      <c r="L358" s="54"/>
      <c r="M358" s="54"/>
      <c r="N358" s="54"/>
      <c r="O358" s="54"/>
    </row>
    <row r="359" spans="9:15" x14ac:dyDescent="0.25">
      <c r="I359" s="54"/>
      <c r="L359" s="54"/>
      <c r="M359" s="54"/>
      <c r="N359" s="54"/>
      <c r="O359" s="54"/>
    </row>
    <row r="360" spans="9:15" x14ac:dyDescent="0.25">
      <c r="I360" s="54"/>
      <c r="L360" s="54"/>
      <c r="M360" s="54"/>
      <c r="N360" s="54"/>
      <c r="O360" s="54"/>
    </row>
    <row r="361" spans="9:15" x14ac:dyDescent="0.25">
      <c r="I361" s="54"/>
      <c r="L361" s="54"/>
      <c r="M361" s="54"/>
      <c r="N361" s="54"/>
      <c r="O361" s="54"/>
    </row>
    <row r="362" spans="9:15" x14ac:dyDescent="0.25">
      <c r="I362" s="54"/>
      <c r="L362" s="54"/>
      <c r="M362" s="54"/>
      <c r="N362" s="54"/>
      <c r="O362" s="54"/>
    </row>
    <row r="363" spans="9:15" x14ac:dyDescent="0.25">
      <c r="I363" s="54"/>
      <c r="L363" s="54"/>
      <c r="M363" s="54"/>
      <c r="N363" s="54"/>
      <c r="O363" s="54"/>
    </row>
    <row r="364" spans="9:15" x14ac:dyDescent="0.25">
      <c r="I364" s="54"/>
      <c r="L364" s="54"/>
      <c r="M364" s="54"/>
      <c r="N364" s="54"/>
      <c r="O364" s="54"/>
    </row>
    <row r="365" spans="9:15" x14ac:dyDescent="0.25">
      <c r="I365" s="54"/>
      <c r="L365" s="54"/>
      <c r="M365" s="54"/>
      <c r="N365" s="54"/>
      <c r="O365" s="54"/>
    </row>
    <row r="366" spans="9:15" x14ac:dyDescent="0.25">
      <c r="I366" s="54"/>
      <c r="L366" s="54"/>
      <c r="M366" s="54"/>
      <c r="N366" s="54"/>
      <c r="O366" s="54"/>
    </row>
    <row r="367" spans="9:15" x14ac:dyDescent="0.25">
      <c r="I367" s="54"/>
      <c r="L367" s="54"/>
      <c r="M367" s="54"/>
      <c r="N367" s="54"/>
      <c r="O367" s="54"/>
    </row>
    <row r="368" spans="9:15" x14ac:dyDescent="0.25">
      <c r="I368" s="54"/>
      <c r="L368" s="54"/>
      <c r="M368" s="54"/>
      <c r="N368" s="54"/>
      <c r="O368" s="54"/>
    </row>
    <row r="369" spans="9:15" x14ac:dyDescent="0.25">
      <c r="I369" s="54"/>
      <c r="L369" s="54"/>
      <c r="M369" s="54"/>
      <c r="N369" s="54"/>
      <c r="O369" s="54"/>
    </row>
    <row r="370" spans="9:15" x14ac:dyDescent="0.25">
      <c r="I370" s="54"/>
      <c r="L370" s="54"/>
      <c r="M370" s="54"/>
      <c r="N370" s="54"/>
      <c r="O370" s="54"/>
    </row>
    <row r="371" spans="9:15" x14ac:dyDescent="0.25">
      <c r="I371" s="54"/>
      <c r="L371" s="54"/>
      <c r="M371" s="54"/>
      <c r="N371" s="54"/>
      <c r="O371" s="54"/>
    </row>
    <row r="372" spans="9:15" x14ac:dyDescent="0.25">
      <c r="I372" s="54"/>
      <c r="L372" s="54"/>
      <c r="M372" s="54"/>
      <c r="N372" s="54"/>
      <c r="O372" s="54"/>
    </row>
    <row r="373" spans="9:15" x14ac:dyDescent="0.25">
      <c r="I373" s="54"/>
      <c r="L373" s="54"/>
      <c r="M373" s="54"/>
      <c r="N373" s="54"/>
      <c r="O373" s="54"/>
    </row>
    <row r="374" spans="9:15" x14ac:dyDescent="0.25">
      <c r="I374" s="54"/>
      <c r="L374" s="54"/>
      <c r="M374" s="54"/>
      <c r="N374" s="54"/>
      <c r="O374" s="54"/>
    </row>
    <row r="375" spans="9:15" x14ac:dyDescent="0.25">
      <c r="I375" s="54"/>
      <c r="L375" s="54"/>
      <c r="M375" s="54"/>
      <c r="N375" s="54"/>
      <c r="O375" s="54"/>
    </row>
    <row r="376" spans="9:15" x14ac:dyDescent="0.25">
      <c r="I376" s="54"/>
      <c r="L376" s="54"/>
      <c r="M376" s="54"/>
      <c r="N376" s="54"/>
      <c r="O376" s="54"/>
    </row>
    <row r="377" spans="9:15" x14ac:dyDescent="0.25">
      <c r="I377" s="54"/>
      <c r="L377" s="54"/>
      <c r="M377" s="54"/>
      <c r="N377" s="54"/>
      <c r="O377" s="54"/>
    </row>
    <row r="378" spans="9:15" x14ac:dyDescent="0.25">
      <c r="I378" s="54"/>
      <c r="L378" s="54"/>
      <c r="M378" s="54"/>
      <c r="N378" s="54"/>
      <c r="O378" s="54"/>
    </row>
    <row r="379" spans="9:15" x14ac:dyDescent="0.25">
      <c r="I379" s="54"/>
      <c r="L379" s="54"/>
      <c r="M379" s="54"/>
      <c r="N379" s="54"/>
      <c r="O379" s="54"/>
    </row>
    <row r="380" spans="9:15" x14ac:dyDescent="0.25">
      <c r="I380" s="54"/>
      <c r="L380" s="54"/>
      <c r="M380" s="54"/>
      <c r="N380" s="54"/>
      <c r="O380" s="54"/>
    </row>
    <row r="381" spans="9:15" x14ac:dyDescent="0.25">
      <c r="I381" s="54"/>
      <c r="L381" s="54"/>
      <c r="M381" s="54"/>
      <c r="N381" s="54"/>
      <c r="O381" s="54"/>
    </row>
    <row r="382" spans="9:15" x14ac:dyDescent="0.25">
      <c r="I382" s="54"/>
      <c r="L382" s="54"/>
      <c r="M382" s="54"/>
      <c r="N382" s="54"/>
      <c r="O382" s="54"/>
    </row>
    <row r="383" spans="9:15" x14ac:dyDescent="0.25">
      <c r="I383" s="54"/>
      <c r="L383" s="54"/>
      <c r="M383" s="54"/>
      <c r="N383" s="54"/>
      <c r="O383" s="54"/>
    </row>
    <row r="384" spans="9:15" x14ac:dyDescent="0.25">
      <c r="I384" s="54"/>
      <c r="L384" s="54"/>
      <c r="M384" s="54"/>
      <c r="N384" s="54"/>
      <c r="O384" s="54"/>
    </row>
    <row r="385" spans="9:15" x14ac:dyDescent="0.25">
      <c r="I385" s="54"/>
      <c r="L385" s="54"/>
      <c r="M385" s="54"/>
      <c r="N385" s="54"/>
      <c r="O385" s="54"/>
    </row>
    <row r="386" spans="9:15" x14ac:dyDescent="0.25">
      <c r="I386" s="54"/>
      <c r="L386" s="54"/>
      <c r="M386" s="54"/>
      <c r="N386" s="54"/>
      <c r="O386" s="54"/>
    </row>
    <row r="387" spans="9:15" x14ac:dyDescent="0.25">
      <c r="I387" s="54"/>
      <c r="L387" s="54"/>
      <c r="M387" s="54"/>
      <c r="N387" s="54"/>
      <c r="O387" s="54"/>
    </row>
    <row r="388" spans="9:15" x14ac:dyDescent="0.25">
      <c r="I388" s="54"/>
      <c r="L388" s="54"/>
      <c r="M388" s="54"/>
      <c r="N388" s="54"/>
      <c r="O388" s="54"/>
    </row>
    <row r="389" spans="9:15" x14ac:dyDescent="0.25">
      <c r="I389" s="54"/>
      <c r="L389" s="54"/>
      <c r="M389" s="54"/>
      <c r="N389" s="54"/>
      <c r="O389" s="54"/>
    </row>
    <row r="390" spans="9:15" x14ac:dyDescent="0.25">
      <c r="I390" s="54"/>
      <c r="L390" s="54"/>
      <c r="M390" s="54"/>
      <c r="N390" s="54"/>
      <c r="O390" s="54"/>
    </row>
    <row r="391" spans="9:15" x14ac:dyDescent="0.25">
      <c r="I391" s="54"/>
      <c r="L391" s="54"/>
      <c r="M391" s="54"/>
      <c r="N391" s="54"/>
      <c r="O391" s="54"/>
    </row>
    <row r="392" spans="9:15" x14ac:dyDescent="0.25">
      <c r="I392" s="54"/>
      <c r="L392" s="54"/>
      <c r="M392" s="54"/>
      <c r="N392" s="54"/>
      <c r="O392" s="54"/>
    </row>
    <row r="393" spans="9:15" x14ac:dyDescent="0.25">
      <c r="I393" s="54"/>
      <c r="L393" s="54"/>
      <c r="M393" s="54"/>
      <c r="N393" s="54"/>
      <c r="O393" s="54"/>
    </row>
    <row r="394" spans="9:15" x14ac:dyDescent="0.25">
      <c r="I394" s="54"/>
      <c r="L394" s="54"/>
      <c r="M394" s="54"/>
      <c r="N394" s="54"/>
      <c r="O394" s="54"/>
    </row>
    <row r="395" spans="9:15" x14ac:dyDescent="0.25">
      <c r="I395" s="54"/>
      <c r="L395" s="54"/>
      <c r="M395" s="54"/>
      <c r="N395" s="54"/>
      <c r="O395" s="54"/>
    </row>
    <row r="396" spans="9:15" x14ac:dyDescent="0.25">
      <c r="I396" s="54"/>
      <c r="L396" s="54"/>
      <c r="M396" s="54"/>
      <c r="N396" s="54"/>
      <c r="O396" s="54"/>
    </row>
    <row r="397" spans="9:15" x14ac:dyDescent="0.25">
      <c r="I397" s="54"/>
      <c r="L397" s="54"/>
      <c r="M397" s="54"/>
      <c r="N397" s="54"/>
      <c r="O397" s="54"/>
    </row>
    <row r="398" spans="9:15" x14ac:dyDescent="0.25">
      <c r="I398" s="54"/>
      <c r="L398" s="54"/>
      <c r="M398" s="54"/>
      <c r="N398" s="54"/>
      <c r="O398" s="54"/>
    </row>
    <row r="399" spans="9:15" x14ac:dyDescent="0.25">
      <c r="I399" s="54"/>
      <c r="L399" s="54"/>
      <c r="M399" s="54"/>
      <c r="N399" s="54"/>
      <c r="O399" s="54"/>
    </row>
    <row r="400" spans="9:15" x14ac:dyDescent="0.25">
      <c r="I400" s="54"/>
      <c r="L400" s="54"/>
      <c r="M400" s="54"/>
      <c r="N400" s="54"/>
      <c r="O400" s="54"/>
    </row>
    <row r="401" spans="9:15" x14ac:dyDescent="0.25">
      <c r="I401" s="54"/>
      <c r="L401" s="54"/>
      <c r="M401" s="54"/>
      <c r="N401" s="54"/>
      <c r="O401" s="54"/>
    </row>
    <row r="402" spans="9:15" x14ac:dyDescent="0.25">
      <c r="I402" s="54"/>
      <c r="L402" s="54"/>
      <c r="M402" s="54"/>
      <c r="N402" s="54"/>
      <c r="O402" s="54"/>
    </row>
    <row r="403" spans="9:15" x14ac:dyDescent="0.25">
      <c r="I403" s="54"/>
      <c r="L403" s="54"/>
      <c r="M403" s="54"/>
      <c r="N403" s="54"/>
      <c r="O403" s="54"/>
    </row>
    <row r="404" spans="9:15" x14ac:dyDescent="0.25">
      <c r="I404" s="54"/>
      <c r="L404" s="54"/>
      <c r="M404" s="54"/>
      <c r="N404" s="54"/>
      <c r="O404" s="54"/>
    </row>
    <row r="405" spans="9:15" x14ac:dyDescent="0.25">
      <c r="I405" s="54"/>
      <c r="L405" s="54"/>
      <c r="M405" s="54"/>
      <c r="N405" s="54"/>
      <c r="O405" s="54"/>
    </row>
    <row r="406" spans="9:15" x14ac:dyDescent="0.25">
      <c r="I406" s="54"/>
      <c r="L406" s="54"/>
      <c r="M406" s="54"/>
      <c r="N406" s="54"/>
      <c r="O406" s="54"/>
    </row>
    <row r="407" spans="9:15" x14ac:dyDescent="0.25">
      <c r="I407" s="54"/>
      <c r="L407" s="54"/>
      <c r="M407" s="54"/>
      <c r="N407" s="54"/>
      <c r="O407" s="54"/>
    </row>
    <row r="408" spans="9:15" x14ac:dyDescent="0.25">
      <c r="I408" s="54"/>
      <c r="L408" s="54"/>
      <c r="M408" s="54"/>
      <c r="N408" s="54"/>
      <c r="O408" s="54"/>
    </row>
    <row r="409" spans="9:15" x14ac:dyDescent="0.25">
      <c r="I409" s="54"/>
      <c r="L409" s="54"/>
      <c r="M409" s="54"/>
      <c r="N409" s="54"/>
      <c r="O409" s="54"/>
    </row>
    <row r="410" spans="9:15" x14ac:dyDescent="0.25">
      <c r="I410" s="54"/>
      <c r="L410" s="54"/>
      <c r="M410" s="54"/>
      <c r="N410" s="54"/>
      <c r="O410" s="54"/>
    </row>
    <row r="411" spans="9:15" x14ac:dyDescent="0.25">
      <c r="I411" s="54"/>
      <c r="L411" s="54"/>
      <c r="M411" s="54"/>
      <c r="N411" s="54"/>
      <c r="O411" s="54"/>
    </row>
    <row r="412" spans="9:15" x14ac:dyDescent="0.25">
      <c r="I412" s="54"/>
      <c r="L412" s="54"/>
      <c r="M412" s="54"/>
      <c r="N412" s="54"/>
      <c r="O412" s="54"/>
    </row>
    <row r="413" spans="9:15" x14ac:dyDescent="0.25">
      <c r="I413" s="54"/>
      <c r="L413" s="54"/>
      <c r="M413" s="54"/>
      <c r="N413" s="54"/>
      <c r="O413" s="54"/>
    </row>
    <row r="414" spans="9:15" x14ac:dyDescent="0.25">
      <c r="I414" s="54"/>
      <c r="L414" s="54"/>
      <c r="M414" s="54"/>
      <c r="N414" s="54"/>
      <c r="O414" s="54"/>
    </row>
    <row r="415" spans="9:15" x14ac:dyDescent="0.25">
      <c r="I415" s="54"/>
      <c r="L415" s="54"/>
      <c r="M415" s="54"/>
      <c r="N415" s="54"/>
      <c r="O415" s="54"/>
    </row>
    <row r="416" spans="9:15" x14ac:dyDescent="0.25">
      <c r="I416" s="54"/>
      <c r="L416" s="54"/>
      <c r="M416" s="54"/>
      <c r="N416" s="54"/>
      <c r="O416" s="54"/>
    </row>
    <row r="417" spans="9:15" x14ac:dyDescent="0.25">
      <c r="I417" s="54"/>
      <c r="L417" s="54"/>
      <c r="M417" s="54"/>
      <c r="N417" s="54"/>
      <c r="O417" s="54"/>
    </row>
    <row r="418" spans="9:15" x14ac:dyDescent="0.25">
      <c r="I418" s="54"/>
      <c r="L418" s="54"/>
      <c r="M418" s="54"/>
      <c r="N418" s="54"/>
      <c r="O418" s="54"/>
    </row>
    <row r="419" spans="9:15" x14ac:dyDescent="0.25">
      <c r="I419" s="54"/>
      <c r="L419" s="54"/>
      <c r="M419" s="54"/>
      <c r="N419" s="54"/>
      <c r="O419" s="54"/>
    </row>
    <row r="420" spans="9:15" x14ac:dyDescent="0.25">
      <c r="I420" s="54"/>
      <c r="L420" s="54"/>
      <c r="M420" s="54"/>
      <c r="N420" s="54"/>
      <c r="O420" s="54"/>
    </row>
    <row r="421" spans="9:15" x14ac:dyDescent="0.25">
      <c r="I421" s="54"/>
      <c r="L421" s="54"/>
      <c r="M421" s="54"/>
      <c r="N421" s="54"/>
      <c r="O421" s="54"/>
    </row>
    <row r="422" spans="9:15" x14ac:dyDescent="0.25">
      <c r="I422" s="54"/>
      <c r="L422" s="54"/>
      <c r="M422" s="54"/>
      <c r="N422" s="54"/>
      <c r="O422" s="54"/>
    </row>
    <row r="423" spans="9:15" x14ac:dyDescent="0.25">
      <c r="I423" s="54"/>
      <c r="L423" s="54"/>
      <c r="M423" s="54"/>
      <c r="N423" s="54"/>
      <c r="O423" s="54"/>
    </row>
    <row r="424" spans="9:15" x14ac:dyDescent="0.25">
      <c r="I424" s="54"/>
      <c r="L424" s="54"/>
      <c r="M424" s="54"/>
      <c r="N424" s="54"/>
      <c r="O424" s="54"/>
    </row>
    <row r="425" spans="9:15" x14ac:dyDescent="0.25">
      <c r="I425" s="54"/>
      <c r="L425" s="54"/>
      <c r="M425" s="54"/>
      <c r="N425" s="54"/>
      <c r="O425" s="54"/>
    </row>
    <row r="426" spans="9:15" x14ac:dyDescent="0.25">
      <c r="I426" s="54"/>
      <c r="L426" s="54"/>
      <c r="M426" s="54"/>
      <c r="N426" s="54"/>
      <c r="O426" s="54"/>
    </row>
    <row r="427" spans="9:15" x14ac:dyDescent="0.25">
      <c r="I427" s="54"/>
      <c r="L427" s="54"/>
      <c r="M427" s="54"/>
      <c r="N427" s="54"/>
      <c r="O427" s="54"/>
    </row>
    <row r="428" spans="9:15" x14ac:dyDescent="0.25">
      <c r="I428" s="54"/>
      <c r="L428" s="54"/>
      <c r="M428" s="54"/>
      <c r="N428" s="54"/>
      <c r="O428" s="54"/>
    </row>
    <row r="429" spans="9:15" x14ac:dyDescent="0.25">
      <c r="I429" s="54"/>
      <c r="L429" s="54"/>
      <c r="M429" s="54"/>
      <c r="N429" s="54"/>
      <c r="O429" s="54"/>
    </row>
    <row r="430" spans="9:15" x14ac:dyDescent="0.25">
      <c r="I430" s="54"/>
      <c r="L430" s="54"/>
      <c r="M430" s="54"/>
      <c r="N430" s="54"/>
      <c r="O430" s="54"/>
    </row>
    <row r="431" spans="9:15" x14ac:dyDescent="0.25">
      <c r="I431" s="54"/>
      <c r="L431" s="54"/>
      <c r="M431" s="54"/>
      <c r="N431" s="54"/>
      <c r="O431" s="54"/>
    </row>
    <row r="432" spans="9:15" x14ac:dyDescent="0.25">
      <c r="I432" s="54"/>
      <c r="L432" s="54"/>
      <c r="M432" s="54"/>
      <c r="N432" s="54"/>
      <c r="O432" s="54"/>
    </row>
    <row r="433" spans="9:15" x14ac:dyDescent="0.25">
      <c r="I433" s="54"/>
      <c r="L433" s="54"/>
      <c r="M433" s="54"/>
      <c r="N433" s="54"/>
      <c r="O433" s="54"/>
    </row>
    <row r="434" spans="9:15" x14ac:dyDescent="0.25">
      <c r="I434" s="54"/>
      <c r="L434" s="54"/>
      <c r="M434" s="54"/>
      <c r="N434" s="54"/>
      <c r="O434" s="54"/>
    </row>
    <row r="435" spans="9:15" x14ac:dyDescent="0.25">
      <c r="I435" s="54"/>
      <c r="L435" s="54"/>
      <c r="M435" s="54"/>
      <c r="N435" s="54"/>
      <c r="O435" s="54"/>
    </row>
    <row r="436" spans="9:15" x14ac:dyDescent="0.25">
      <c r="I436" s="54"/>
      <c r="L436" s="54"/>
      <c r="M436" s="54"/>
      <c r="N436" s="54"/>
      <c r="O436" s="54"/>
    </row>
    <row r="437" spans="9:15" x14ac:dyDescent="0.25">
      <c r="I437" s="54"/>
      <c r="L437" s="54"/>
      <c r="M437" s="54"/>
      <c r="N437" s="54"/>
      <c r="O437" s="54"/>
    </row>
    <row r="438" spans="9:15" x14ac:dyDescent="0.25">
      <c r="I438" s="54"/>
      <c r="L438" s="54"/>
      <c r="M438" s="54"/>
      <c r="N438" s="54"/>
      <c r="O438" s="54"/>
    </row>
    <row r="439" spans="9:15" x14ac:dyDescent="0.25">
      <c r="I439" s="54"/>
      <c r="L439" s="54"/>
      <c r="M439" s="54"/>
      <c r="N439" s="54"/>
      <c r="O439" s="54"/>
    </row>
    <row r="440" spans="9:15" x14ac:dyDescent="0.25">
      <c r="I440" s="54"/>
      <c r="L440" s="54"/>
      <c r="M440" s="54"/>
      <c r="N440" s="54"/>
      <c r="O440" s="54"/>
    </row>
    <row r="441" spans="9:15" x14ac:dyDescent="0.25">
      <c r="I441" s="54"/>
      <c r="L441" s="54"/>
      <c r="M441" s="54"/>
      <c r="N441" s="54"/>
      <c r="O441" s="54"/>
    </row>
    <row r="442" spans="9:15" x14ac:dyDescent="0.25">
      <c r="I442" s="54"/>
      <c r="L442" s="54"/>
      <c r="M442" s="54"/>
      <c r="N442" s="54"/>
      <c r="O442" s="54"/>
    </row>
    <row r="443" spans="9:15" x14ac:dyDescent="0.25">
      <c r="I443" s="54"/>
      <c r="L443" s="54"/>
      <c r="M443" s="54"/>
      <c r="N443" s="54"/>
      <c r="O443" s="54"/>
    </row>
    <row r="444" spans="9:15" x14ac:dyDescent="0.25">
      <c r="I444" s="54"/>
      <c r="L444" s="54"/>
      <c r="M444" s="54"/>
      <c r="N444" s="54"/>
      <c r="O444" s="54"/>
    </row>
    <row r="445" spans="9:15" x14ac:dyDescent="0.25">
      <c r="I445" s="54"/>
      <c r="L445" s="54"/>
      <c r="M445" s="54"/>
      <c r="N445" s="54"/>
      <c r="O445" s="54"/>
    </row>
    <row r="446" spans="9:15" x14ac:dyDescent="0.25">
      <c r="I446" s="54"/>
      <c r="L446" s="54"/>
      <c r="M446" s="54"/>
      <c r="N446" s="54"/>
      <c r="O446" s="54"/>
    </row>
    <row r="447" spans="9:15" x14ac:dyDescent="0.25">
      <c r="I447" s="54"/>
      <c r="L447" s="54"/>
      <c r="M447" s="54"/>
      <c r="N447" s="54"/>
      <c r="O447" s="54"/>
    </row>
    <row r="448" spans="9:15" x14ac:dyDescent="0.25">
      <c r="I448" s="54"/>
      <c r="L448" s="54"/>
      <c r="M448" s="54"/>
      <c r="N448" s="54"/>
      <c r="O448" s="54"/>
    </row>
    <row r="449" spans="9:15" x14ac:dyDescent="0.25">
      <c r="I449" s="54"/>
      <c r="L449" s="54"/>
      <c r="M449" s="54"/>
      <c r="N449" s="54"/>
      <c r="O449" s="54"/>
    </row>
    <row r="450" spans="9:15" x14ac:dyDescent="0.25">
      <c r="I450" s="54"/>
      <c r="L450" s="54"/>
      <c r="M450" s="54"/>
      <c r="N450" s="54"/>
      <c r="O450" s="54"/>
    </row>
    <row r="451" spans="9:15" x14ac:dyDescent="0.25">
      <c r="I451" s="54"/>
      <c r="L451" s="54"/>
      <c r="M451" s="54"/>
      <c r="N451" s="54"/>
      <c r="O451" s="54"/>
    </row>
    <row r="452" spans="9:15" x14ac:dyDescent="0.25">
      <c r="I452" s="54"/>
      <c r="L452" s="54"/>
      <c r="M452" s="54"/>
      <c r="N452" s="54"/>
      <c r="O452" s="54"/>
    </row>
    <row r="453" spans="9:15" x14ac:dyDescent="0.25">
      <c r="I453" s="54"/>
      <c r="L453" s="54"/>
      <c r="M453" s="54"/>
      <c r="N453" s="54"/>
      <c r="O453" s="54"/>
    </row>
    <row r="454" spans="9:15" x14ac:dyDescent="0.25">
      <c r="I454" s="54"/>
      <c r="L454" s="54"/>
      <c r="M454" s="54"/>
      <c r="N454" s="54"/>
      <c r="O454" s="54"/>
    </row>
    <row r="455" spans="9:15" x14ac:dyDescent="0.25">
      <c r="I455" s="54"/>
      <c r="L455" s="54"/>
      <c r="M455" s="54"/>
      <c r="N455" s="54"/>
      <c r="O455" s="54"/>
    </row>
    <row r="456" spans="9:15" x14ac:dyDescent="0.25">
      <c r="I456" s="54"/>
      <c r="L456" s="54"/>
      <c r="M456" s="54"/>
      <c r="N456" s="54"/>
      <c r="O456" s="54"/>
    </row>
    <row r="457" spans="9:15" x14ac:dyDescent="0.25">
      <c r="I457" s="54"/>
      <c r="L457" s="54"/>
      <c r="M457" s="54"/>
      <c r="N457" s="54"/>
      <c r="O457" s="54"/>
    </row>
    <row r="458" spans="9:15" x14ac:dyDescent="0.25">
      <c r="I458" s="54"/>
      <c r="L458" s="54"/>
      <c r="M458" s="54"/>
      <c r="N458" s="54"/>
      <c r="O458" s="54"/>
    </row>
    <row r="459" spans="9:15" x14ac:dyDescent="0.25">
      <c r="I459" s="54"/>
      <c r="L459" s="54"/>
      <c r="M459" s="54"/>
      <c r="N459" s="54"/>
      <c r="O459" s="54"/>
    </row>
    <row r="460" spans="9:15" x14ac:dyDescent="0.25">
      <c r="I460" s="54"/>
      <c r="L460" s="54"/>
      <c r="M460" s="54"/>
      <c r="N460" s="54"/>
      <c r="O460" s="54"/>
    </row>
    <row r="461" spans="9:15" x14ac:dyDescent="0.25">
      <c r="I461" s="54"/>
      <c r="L461" s="54"/>
      <c r="M461" s="54"/>
      <c r="N461" s="54"/>
      <c r="O461" s="54"/>
    </row>
    <row r="462" spans="9:15" x14ac:dyDescent="0.25">
      <c r="I462" s="54"/>
      <c r="L462" s="54"/>
      <c r="M462" s="54"/>
      <c r="N462" s="54"/>
      <c r="O462" s="54"/>
    </row>
    <row r="463" spans="9:15" x14ac:dyDescent="0.25">
      <c r="I463" s="54"/>
      <c r="L463" s="54"/>
      <c r="M463" s="54"/>
      <c r="N463" s="54"/>
      <c r="O463" s="54"/>
    </row>
    <row r="464" spans="9:15" x14ac:dyDescent="0.25">
      <c r="I464" s="54"/>
      <c r="L464" s="54"/>
      <c r="M464" s="54"/>
      <c r="N464" s="54"/>
      <c r="O464" s="54"/>
    </row>
    <row r="465" spans="9:15" x14ac:dyDescent="0.25">
      <c r="I465" s="54"/>
      <c r="L465" s="54"/>
      <c r="M465" s="54"/>
      <c r="N465" s="54"/>
      <c r="O465" s="54"/>
    </row>
    <row r="466" spans="9:15" x14ac:dyDescent="0.25">
      <c r="I466" s="54"/>
      <c r="L466" s="54"/>
      <c r="M466" s="54"/>
      <c r="N466" s="54"/>
      <c r="O466" s="54"/>
    </row>
    <row r="467" spans="9:15" x14ac:dyDescent="0.25">
      <c r="I467" s="54"/>
      <c r="L467" s="54"/>
      <c r="M467" s="54"/>
      <c r="N467" s="54"/>
      <c r="O467" s="54"/>
    </row>
    <row r="468" spans="9:15" x14ac:dyDescent="0.25">
      <c r="I468" s="54"/>
      <c r="L468" s="54"/>
      <c r="M468" s="54"/>
      <c r="N468" s="54"/>
      <c r="O468" s="54"/>
    </row>
    <row r="469" spans="9:15" x14ac:dyDescent="0.25">
      <c r="I469" s="54"/>
      <c r="L469" s="54"/>
      <c r="M469" s="54"/>
      <c r="N469" s="54"/>
      <c r="O469" s="54"/>
    </row>
    <row r="470" spans="9:15" x14ac:dyDescent="0.25">
      <c r="I470" s="54"/>
      <c r="L470" s="54"/>
      <c r="M470" s="54"/>
      <c r="N470" s="54"/>
      <c r="O470" s="54"/>
    </row>
    <row r="471" spans="9:15" x14ac:dyDescent="0.25">
      <c r="I471" s="54"/>
      <c r="L471" s="54"/>
      <c r="M471" s="54"/>
      <c r="N471" s="54"/>
      <c r="O471" s="54"/>
    </row>
    <row r="472" spans="9:15" x14ac:dyDescent="0.25">
      <c r="I472" s="54"/>
      <c r="L472" s="54"/>
      <c r="M472" s="54"/>
      <c r="N472" s="54"/>
      <c r="O472" s="54"/>
    </row>
    <row r="473" spans="9:15" x14ac:dyDescent="0.25">
      <c r="I473" s="54"/>
      <c r="L473" s="54"/>
      <c r="M473" s="54"/>
      <c r="N473" s="54"/>
      <c r="O473" s="54"/>
    </row>
    <row r="474" spans="9:15" x14ac:dyDescent="0.25">
      <c r="I474" s="54"/>
      <c r="L474" s="54"/>
      <c r="M474" s="54"/>
      <c r="N474" s="54"/>
      <c r="O474" s="54"/>
    </row>
    <row r="475" spans="9:15" x14ac:dyDescent="0.25">
      <c r="I475" s="54"/>
      <c r="L475" s="54"/>
      <c r="M475" s="54"/>
      <c r="N475" s="54"/>
      <c r="O475" s="54"/>
    </row>
    <row r="476" spans="9:15" x14ac:dyDescent="0.25">
      <c r="I476" s="54"/>
      <c r="L476" s="54"/>
      <c r="M476" s="54"/>
      <c r="N476" s="54"/>
      <c r="O476" s="54"/>
    </row>
    <row r="477" spans="9:15" x14ac:dyDescent="0.25">
      <c r="I477" s="54"/>
      <c r="L477" s="54"/>
      <c r="M477" s="54"/>
      <c r="N477" s="54"/>
      <c r="O477" s="54"/>
    </row>
    <row r="478" spans="9:15" x14ac:dyDescent="0.25">
      <c r="I478" s="54"/>
      <c r="L478" s="54"/>
      <c r="M478" s="54"/>
      <c r="N478" s="54"/>
      <c r="O478" s="54"/>
    </row>
    <row r="479" spans="9:15" x14ac:dyDescent="0.25">
      <c r="I479" s="54"/>
      <c r="L479" s="54"/>
      <c r="M479" s="54"/>
      <c r="N479" s="54"/>
      <c r="O479" s="54"/>
    </row>
    <row r="480" spans="9:15" x14ac:dyDescent="0.25">
      <c r="I480" s="54"/>
      <c r="L480" s="54"/>
      <c r="M480" s="54"/>
      <c r="N480" s="54"/>
      <c r="O480" s="54"/>
    </row>
    <row r="481" spans="9:15" x14ac:dyDescent="0.25">
      <c r="I481" s="54"/>
      <c r="L481" s="54"/>
      <c r="M481" s="54"/>
      <c r="N481" s="54"/>
      <c r="O481" s="54"/>
    </row>
    <row r="482" spans="9:15" x14ac:dyDescent="0.25">
      <c r="I482" s="54"/>
      <c r="L482" s="54"/>
      <c r="M482" s="54"/>
      <c r="N482" s="54"/>
      <c r="O482" s="54"/>
    </row>
    <row r="483" spans="9:15" x14ac:dyDescent="0.25">
      <c r="I483" s="54"/>
      <c r="L483" s="54"/>
      <c r="M483" s="54"/>
      <c r="N483" s="54"/>
      <c r="O483" s="54"/>
    </row>
    <row r="484" spans="9:15" x14ac:dyDescent="0.25">
      <c r="I484" s="54"/>
      <c r="L484" s="54"/>
      <c r="M484" s="54"/>
      <c r="N484" s="54"/>
      <c r="O484" s="54"/>
    </row>
    <row r="485" spans="9:15" x14ac:dyDescent="0.25">
      <c r="I485" s="54"/>
      <c r="L485" s="54"/>
      <c r="M485" s="54"/>
      <c r="N485" s="54"/>
      <c r="O485" s="54"/>
    </row>
    <row r="486" spans="9:15" x14ac:dyDescent="0.25">
      <c r="I486" s="54"/>
      <c r="L486" s="54"/>
      <c r="M486" s="54"/>
      <c r="N486" s="54"/>
      <c r="O486" s="54"/>
    </row>
    <row r="487" spans="9:15" x14ac:dyDescent="0.25">
      <c r="I487" s="54"/>
      <c r="L487" s="54"/>
      <c r="M487" s="54"/>
      <c r="N487" s="54"/>
      <c r="O487" s="54"/>
    </row>
    <row r="488" spans="9:15" x14ac:dyDescent="0.25">
      <c r="I488" s="54"/>
      <c r="L488" s="54"/>
      <c r="M488" s="54"/>
      <c r="N488" s="54"/>
      <c r="O488" s="54"/>
    </row>
    <row r="489" spans="9:15" x14ac:dyDescent="0.25">
      <c r="I489" s="54"/>
      <c r="L489" s="54"/>
      <c r="M489" s="54"/>
      <c r="N489" s="54"/>
      <c r="O489" s="54"/>
    </row>
    <row r="490" spans="9:15" x14ac:dyDescent="0.25">
      <c r="I490" s="54"/>
      <c r="L490" s="54"/>
      <c r="M490" s="54"/>
      <c r="N490" s="54"/>
      <c r="O490" s="54"/>
    </row>
    <row r="491" spans="9:15" x14ac:dyDescent="0.25">
      <c r="I491" s="54"/>
      <c r="L491" s="54"/>
      <c r="M491" s="54"/>
      <c r="N491" s="54"/>
      <c r="O491" s="54"/>
    </row>
    <row r="492" spans="9:15" x14ac:dyDescent="0.25">
      <c r="I492" s="54"/>
      <c r="L492" s="54"/>
      <c r="M492" s="54"/>
      <c r="N492" s="54"/>
      <c r="O492" s="54"/>
    </row>
    <row r="493" spans="9:15" x14ac:dyDescent="0.25">
      <c r="I493" s="54"/>
      <c r="L493" s="54"/>
      <c r="M493" s="54"/>
      <c r="N493" s="54"/>
      <c r="O493" s="54"/>
    </row>
    <row r="494" spans="9:15" x14ac:dyDescent="0.25">
      <c r="I494" s="54"/>
      <c r="L494" s="54"/>
      <c r="M494" s="54"/>
      <c r="N494" s="54"/>
      <c r="O494" s="54"/>
    </row>
    <row r="495" spans="9:15" x14ac:dyDescent="0.25">
      <c r="I495" s="54"/>
      <c r="L495" s="54"/>
      <c r="M495" s="54"/>
      <c r="N495" s="54"/>
      <c r="O495" s="54"/>
    </row>
    <row r="496" spans="9:15" x14ac:dyDescent="0.25">
      <c r="I496" s="54"/>
      <c r="L496" s="54"/>
      <c r="M496" s="54"/>
      <c r="N496" s="54"/>
      <c r="O496" s="54"/>
    </row>
    <row r="497" spans="9:15" x14ac:dyDescent="0.25">
      <c r="I497" s="54"/>
      <c r="L497" s="54"/>
      <c r="M497" s="54"/>
      <c r="N497" s="54"/>
      <c r="O497" s="54"/>
    </row>
    <row r="498" spans="9:15" x14ac:dyDescent="0.25">
      <c r="I498" s="54"/>
      <c r="L498" s="54"/>
      <c r="M498" s="54"/>
      <c r="N498" s="54"/>
      <c r="O498" s="54"/>
    </row>
    <row r="499" spans="9:15" x14ac:dyDescent="0.25">
      <c r="I499" s="54"/>
      <c r="L499" s="54"/>
      <c r="M499" s="54"/>
      <c r="N499" s="54"/>
      <c r="O499" s="54"/>
    </row>
    <row r="500" spans="9:15" x14ac:dyDescent="0.25">
      <c r="I500" s="54"/>
      <c r="L500" s="54"/>
      <c r="M500" s="54"/>
      <c r="N500" s="54"/>
      <c r="O500" s="54"/>
    </row>
    <row r="501" spans="9:15" x14ac:dyDescent="0.25">
      <c r="I501" s="54"/>
      <c r="L501" s="54"/>
      <c r="M501" s="54"/>
      <c r="N501" s="54"/>
      <c r="O501" s="54"/>
    </row>
    <row r="502" spans="9:15" x14ac:dyDescent="0.25">
      <c r="I502" s="54"/>
      <c r="L502" s="54"/>
      <c r="M502" s="54"/>
      <c r="N502" s="54"/>
      <c r="O502" s="54"/>
    </row>
    <row r="503" spans="9:15" x14ac:dyDescent="0.25">
      <c r="I503" s="54"/>
      <c r="L503" s="54"/>
      <c r="M503" s="54"/>
      <c r="N503" s="54"/>
      <c r="O503" s="54"/>
    </row>
    <row r="504" spans="9:15" x14ac:dyDescent="0.25">
      <c r="I504" s="54"/>
      <c r="L504" s="54"/>
      <c r="M504" s="54"/>
      <c r="N504" s="54"/>
      <c r="O504" s="54"/>
    </row>
    <row r="505" spans="9:15" x14ac:dyDescent="0.25">
      <c r="I505" s="54"/>
      <c r="L505" s="54"/>
      <c r="M505" s="54"/>
      <c r="N505" s="54"/>
      <c r="O505" s="54"/>
    </row>
    <row r="506" spans="9:15" x14ac:dyDescent="0.25">
      <c r="I506" s="54"/>
      <c r="L506" s="54"/>
      <c r="M506" s="54"/>
      <c r="N506" s="54"/>
      <c r="O506" s="54"/>
    </row>
    <row r="507" spans="9:15" x14ac:dyDescent="0.25">
      <c r="I507" s="54"/>
      <c r="L507" s="54"/>
      <c r="M507" s="54"/>
      <c r="N507" s="54"/>
      <c r="O507" s="54"/>
    </row>
    <row r="508" spans="9:15" x14ac:dyDescent="0.25">
      <c r="I508" s="54"/>
      <c r="L508" s="54"/>
      <c r="M508" s="54"/>
      <c r="N508" s="54"/>
      <c r="O508" s="54"/>
    </row>
    <row r="509" spans="9:15" x14ac:dyDescent="0.25">
      <c r="I509" s="54"/>
      <c r="L509" s="54"/>
      <c r="M509" s="54"/>
      <c r="N509" s="54"/>
      <c r="O509" s="54"/>
    </row>
    <row r="510" spans="9:15" x14ac:dyDescent="0.25">
      <c r="I510" s="54"/>
      <c r="L510" s="54"/>
      <c r="M510" s="54"/>
      <c r="N510" s="54"/>
      <c r="O510" s="54"/>
    </row>
    <row r="511" spans="9:15" x14ac:dyDescent="0.25">
      <c r="I511" s="54"/>
      <c r="L511" s="54"/>
      <c r="M511" s="54"/>
      <c r="N511" s="54"/>
      <c r="O511" s="54"/>
    </row>
    <row r="512" spans="9:15" x14ac:dyDescent="0.25">
      <c r="I512" s="54"/>
      <c r="L512" s="54"/>
      <c r="M512" s="54"/>
      <c r="N512" s="54"/>
      <c r="O512" s="54"/>
    </row>
    <row r="513" spans="9:15" x14ac:dyDescent="0.25">
      <c r="I513" s="54"/>
      <c r="L513" s="54"/>
      <c r="M513" s="54"/>
      <c r="N513" s="54"/>
      <c r="O513" s="54"/>
    </row>
    <row r="514" spans="9:15" x14ac:dyDescent="0.25">
      <c r="I514" s="54"/>
      <c r="L514" s="54"/>
      <c r="M514" s="54"/>
      <c r="N514" s="54"/>
      <c r="O514" s="54"/>
    </row>
    <row r="515" spans="9:15" x14ac:dyDescent="0.25">
      <c r="I515" s="54"/>
      <c r="L515" s="54"/>
      <c r="M515" s="54"/>
      <c r="N515" s="54"/>
      <c r="O515" s="54"/>
    </row>
    <row r="516" spans="9:15" x14ac:dyDescent="0.25">
      <c r="I516" s="54"/>
      <c r="L516" s="54"/>
      <c r="M516" s="54"/>
      <c r="N516" s="54"/>
      <c r="O516" s="54"/>
    </row>
    <row r="517" spans="9:15" x14ac:dyDescent="0.25">
      <c r="I517" s="54"/>
      <c r="L517" s="54"/>
      <c r="M517" s="54"/>
      <c r="N517" s="54"/>
      <c r="O517" s="54"/>
    </row>
  </sheetData>
  <pageMargins left="0.7" right="0.7" top="0.75" bottom="0.75" header="0.3" footer="0.3"/>
  <pageSetup paperSize="5" scale="59" fitToHeight="0" orientation="landscape" r:id="rId1"/>
  <colBreaks count="1" manualBreakCount="1">
    <brk id="3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L143"/>
  <sheetViews>
    <sheetView zoomScaleNormal="100" workbookViewId="0">
      <pane xSplit="5" ySplit="5" topLeftCell="R59" activePane="bottomRight" state="frozen"/>
      <selection pane="topRight" activeCell="F1" sqref="F1"/>
      <selection pane="bottomLeft" activeCell="A5" sqref="A5"/>
      <selection pane="bottomRight" activeCell="S1" sqref="S1:AD1048576"/>
    </sheetView>
  </sheetViews>
  <sheetFormatPr defaultRowHeight="15" x14ac:dyDescent="0.25"/>
  <cols>
    <col min="1" max="2" width="5.85546875" customWidth="1"/>
    <col min="3" max="3" width="12.28515625" customWidth="1"/>
    <col min="4" max="5" width="15.140625" customWidth="1"/>
    <col min="6" max="6" width="10.7109375" hidden="1" customWidth="1"/>
    <col min="7" max="8" width="11.140625" style="53" hidden="1" customWidth="1"/>
    <col min="9" max="9" width="11.140625" style="52" hidden="1" customWidth="1"/>
    <col min="10" max="11" width="11.140625" style="190" hidden="1" customWidth="1"/>
    <col min="12" max="14" width="10.5703125" style="53" hidden="1" customWidth="1"/>
    <col min="15" max="15" width="10.85546875" style="337" customWidth="1"/>
    <col min="16" max="16" width="12.5703125" bestFit="1" customWidth="1"/>
    <col min="17" max="18" width="12.5703125" customWidth="1"/>
    <col min="19" max="19" width="11" hidden="1" customWidth="1"/>
    <col min="20" max="21" width="10" hidden="1" customWidth="1"/>
    <col min="22" max="22" width="10.42578125" hidden="1" customWidth="1"/>
    <col min="23" max="24" width="10.140625" hidden="1" customWidth="1"/>
    <col min="25" max="25" width="11.42578125" hidden="1" customWidth="1"/>
    <col min="26" max="26" width="10.28515625" hidden="1" customWidth="1"/>
    <col min="27" max="27" width="10.140625" hidden="1" customWidth="1"/>
    <col min="28" max="29" width="10" hidden="1" customWidth="1"/>
    <col min="30" max="30" width="10.140625" hidden="1" customWidth="1"/>
    <col min="31" max="31" width="12.5703125" bestFit="1" customWidth="1"/>
    <col min="32" max="32" width="11.5703125" bestFit="1" customWidth="1"/>
    <col min="33" max="33" width="4" customWidth="1"/>
  </cols>
  <sheetData>
    <row r="1" spans="1:34" x14ac:dyDescent="0.25">
      <c r="A1" t="s">
        <v>122</v>
      </c>
      <c r="E1" s="224" t="s">
        <v>1</v>
      </c>
      <c r="F1" s="225">
        <v>2014</v>
      </c>
      <c r="G1" s="56">
        <v>2015</v>
      </c>
      <c r="H1" s="57">
        <v>2016</v>
      </c>
      <c r="I1" s="58">
        <v>2017</v>
      </c>
      <c r="J1" s="182">
        <v>2018</v>
      </c>
      <c r="K1" s="214">
        <v>2019</v>
      </c>
      <c r="L1" s="195">
        <v>2020</v>
      </c>
      <c r="M1" s="247">
        <v>2021</v>
      </c>
      <c r="N1" s="235">
        <v>2022</v>
      </c>
      <c r="O1" s="330">
        <v>2023</v>
      </c>
      <c r="P1" s="59">
        <v>2024</v>
      </c>
      <c r="Q1" s="390">
        <v>2025</v>
      </c>
      <c r="R1" s="390">
        <v>2025</v>
      </c>
      <c r="T1" s="122" t="s">
        <v>1</v>
      </c>
      <c r="AE1" s="214">
        <v>2026</v>
      </c>
    </row>
    <row r="2" spans="1:34" x14ac:dyDescent="0.25">
      <c r="A2" s="54" t="s">
        <v>222</v>
      </c>
      <c r="F2" s="55" t="s">
        <v>3</v>
      </c>
      <c r="G2" s="56" t="s">
        <v>3</v>
      </c>
      <c r="H2" s="57" t="s">
        <v>3</v>
      </c>
      <c r="I2" s="58" t="s">
        <v>3</v>
      </c>
      <c r="J2" s="193" t="s">
        <v>3</v>
      </c>
      <c r="K2" s="221" t="s">
        <v>3</v>
      </c>
      <c r="L2" s="195" t="s">
        <v>3</v>
      </c>
      <c r="M2" s="247" t="s">
        <v>3</v>
      </c>
      <c r="N2" s="235" t="s">
        <v>4</v>
      </c>
      <c r="O2" s="330" t="s">
        <v>3</v>
      </c>
      <c r="P2" s="62" t="s">
        <v>3</v>
      </c>
      <c r="Q2" s="391" t="s">
        <v>200</v>
      </c>
      <c r="R2" s="391" t="s">
        <v>140</v>
      </c>
      <c r="S2" s="61" t="s">
        <v>5</v>
      </c>
      <c r="T2" s="61" t="s">
        <v>6</v>
      </c>
      <c r="U2" s="61" t="s">
        <v>7</v>
      </c>
      <c r="V2" s="61" t="s">
        <v>8</v>
      </c>
      <c r="W2" s="61" t="s">
        <v>9</v>
      </c>
      <c r="X2" s="61" t="s">
        <v>10</v>
      </c>
      <c r="Y2" s="61" t="s">
        <v>11</v>
      </c>
      <c r="Z2" s="61" t="s">
        <v>12</v>
      </c>
      <c r="AA2" s="61" t="s">
        <v>13</v>
      </c>
      <c r="AB2" s="61" t="s">
        <v>14</v>
      </c>
      <c r="AC2" s="61" t="s">
        <v>15</v>
      </c>
      <c r="AD2" s="61" t="s">
        <v>16</v>
      </c>
      <c r="AE2" s="364" t="s">
        <v>179</v>
      </c>
      <c r="AF2" s="33"/>
      <c r="AG2" s="33"/>
    </row>
    <row r="3" spans="1:34" x14ac:dyDescent="0.25">
      <c r="A3" t="s">
        <v>2</v>
      </c>
      <c r="C3" s="32" t="s">
        <v>1</v>
      </c>
      <c r="D3" s="32" t="s">
        <v>1</v>
      </c>
      <c r="F3" s="54"/>
      <c r="G3" s="34" t="s">
        <v>1</v>
      </c>
      <c r="H3" s="34"/>
      <c r="I3" s="34" t="s">
        <v>1</v>
      </c>
      <c r="J3"/>
      <c r="K3"/>
      <c r="L3"/>
      <c r="M3" s="181" t="s">
        <v>1</v>
      </c>
      <c r="N3" s="289" t="s">
        <v>1</v>
      </c>
      <c r="O3" s="331"/>
      <c r="P3" s="65" t="s">
        <v>1</v>
      </c>
      <c r="Q3" s="65"/>
      <c r="R3" s="65"/>
      <c r="S3" s="63"/>
      <c r="T3" s="63"/>
      <c r="U3" s="63"/>
      <c r="V3" s="64" t="s">
        <v>1</v>
      </c>
      <c r="W3" s="64" t="s">
        <v>1</v>
      </c>
      <c r="X3" s="64" t="s">
        <v>1</v>
      </c>
      <c r="Y3" s="64" t="s">
        <v>1</v>
      </c>
      <c r="Z3" s="64" t="s">
        <v>1</v>
      </c>
      <c r="AA3" s="64" t="s">
        <v>1</v>
      </c>
      <c r="AB3" s="64" t="s">
        <v>1</v>
      </c>
      <c r="AC3" s="64"/>
      <c r="AD3" s="64"/>
      <c r="AE3" s="65" t="s">
        <v>1</v>
      </c>
      <c r="AF3" s="32" t="s">
        <v>1</v>
      </c>
      <c r="AG3" s="33"/>
    </row>
    <row r="4" spans="1:34" x14ac:dyDescent="0.25">
      <c r="F4" s="54"/>
      <c r="G4" s="34"/>
      <c r="H4" s="34"/>
      <c r="I4" s="34"/>
      <c r="J4"/>
      <c r="K4"/>
      <c r="L4" s="150" t="s">
        <v>1</v>
      </c>
      <c r="M4" s="181"/>
      <c r="N4" s="150"/>
      <c r="O4" s="331"/>
      <c r="P4" s="65"/>
      <c r="Q4" s="65"/>
      <c r="R4" s="65"/>
      <c r="S4" s="63"/>
      <c r="T4" s="63"/>
      <c r="U4" s="63"/>
      <c r="V4" s="64"/>
      <c r="W4" s="64"/>
      <c r="X4" s="64"/>
      <c r="Y4" s="64"/>
      <c r="Z4" s="64"/>
      <c r="AA4" s="64"/>
      <c r="AB4" s="64"/>
      <c r="AC4" s="64"/>
      <c r="AD4" s="64"/>
      <c r="AE4" s="65"/>
      <c r="AF4" s="32"/>
      <c r="AG4" s="33"/>
    </row>
    <row r="5" spans="1:34" x14ac:dyDescent="0.25">
      <c r="A5" s="66" t="s">
        <v>18</v>
      </c>
      <c r="F5" s="54"/>
      <c r="G5"/>
      <c r="H5"/>
      <c r="I5"/>
      <c r="J5"/>
      <c r="K5"/>
      <c r="L5" s="32" t="s">
        <v>1</v>
      </c>
      <c r="M5"/>
      <c r="N5" s="32" t="s">
        <v>1</v>
      </c>
      <c r="O5" s="331"/>
      <c r="P5" s="32" t="s">
        <v>1</v>
      </c>
      <c r="Q5" s="403" t="s">
        <v>201</v>
      </c>
      <c r="R5" s="403"/>
      <c r="S5" s="35"/>
      <c r="T5" s="35"/>
      <c r="U5" s="35"/>
      <c r="V5" s="67" t="s">
        <v>1</v>
      </c>
      <c r="W5" s="67" t="s">
        <v>1</v>
      </c>
      <c r="X5" s="67" t="s">
        <v>1</v>
      </c>
      <c r="Y5" s="67" t="s">
        <v>1</v>
      </c>
      <c r="Z5" s="67" t="s">
        <v>1</v>
      </c>
      <c r="AA5" s="67" t="s">
        <v>1</v>
      </c>
      <c r="AB5" s="67" t="s">
        <v>1</v>
      </c>
      <c r="AC5" s="35"/>
      <c r="AD5" s="35"/>
      <c r="AE5" s="65" t="s">
        <v>1</v>
      </c>
      <c r="AF5" s="3"/>
      <c r="AG5" t="s">
        <v>1</v>
      </c>
    </row>
    <row r="6" spans="1:34" x14ac:dyDescent="0.25">
      <c r="B6" t="s">
        <v>19</v>
      </c>
      <c r="E6" t="s">
        <v>1</v>
      </c>
      <c r="F6" s="69">
        <v>49480</v>
      </c>
      <c r="G6" s="36">
        <v>38320</v>
      </c>
      <c r="H6" s="4">
        <v>47800</v>
      </c>
      <c r="I6" s="5">
        <v>33200</v>
      </c>
      <c r="J6" s="191">
        <v>115528.8</v>
      </c>
      <c r="K6" s="222">
        <v>26598</v>
      </c>
      <c r="L6" s="202">
        <v>15255</v>
      </c>
      <c r="M6" s="254">
        <v>27459</v>
      </c>
      <c r="N6" s="242">
        <v>20340</v>
      </c>
      <c r="O6" s="332">
        <v>12204</v>
      </c>
      <c r="P6" s="372">
        <v>13221</v>
      </c>
      <c r="Q6" s="402">
        <v>15300</v>
      </c>
      <c r="R6" s="402">
        <v>25500</v>
      </c>
      <c r="S6" s="111">
        <v>1700</v>
      </c>
      <c r="T6" s="111">
        <v>1700</v>
      </c>
      <c r="U6" s="111">
        <v>1700</v>
      </c>
      <c r="V6" s="111">
        <v>1700</v>
      </c>
      <c r="W6" s="111">
        <v>1700</v>
      </c>
      <c r="X6" s="111">
        <v>3400</v>
      </c>
      <c r="Y6" s="111">
        <v>3400</v>
      </c>
      <c r="Z6" s="111">
        <v>3400</v>
      </c>
      <c r="AA6" s="111">
        <v>1700</v>
      </c>
      <c r="AB6" s="111">
        <v>1700</v>
      </c>
      <c r="AC6" s="111">
        <v>1700</v>
      </c>
      <c r="AD6" s="111">
        <v>1700</v>
      </c>
      <c r="AE6" s="370">
        <f>SUM(S6:AD6)</f>
        <v>25500</v>
      </c>
      <c r="AF6" s="375">
        <v>15</v>
      </c>
      <c r="AH6" s="54" t="s">
        <v>1</v>
      </c>
    </row>
    <row r="7" spans="1:34" x14ac:dyDescent="0.25">
      <c r="B7" t="s">
        <v>123</v>
      </c>
      <c r="E7" t="s">
        <v>1</v>
      </c>
      <c r="F7" s="69"/>
      <c r="G7" s="36">
        <v>30400</v>
      </c>
      <c r="H7" s="4"/>
      <c r="I7" s="5">
        <v>10600</v>
      </c>
      <c r="J7" s="191">
        <v>14400</v>
      </c>
      <c r="K7" s="222">
        <v>17391</v>
      </c>
      <c r="L7" s="202" t="s">
        <v>1</v>
      </c>
      <c r="M7" s="254">
        <v>14664</v>
      </c>
      <c r="N7" s="242"/>
      <c r="O7" s="332">
        <v>9776</v>
      </c>
      <c r="P7" s="372"/>
      <c r="Q7" s="402"/>
      <c r="R7" s="402"/>
      <c r="S7" s="422" t="s">
        <v>1</v>
      </c>
      <c r="T7" s="31"/>
      <c r="U7" s="425" t="s">
        <v>1</v>
      </c>
      <c r="V7" s="425"/>
      <c r="W7" s="425"/>
      <c r="X7" s="425"/>
      <c r="Y7" s="425" t="s">
        <v>1</v>
      </c>
      <c r="Z7" s="425"/>
      <c r="AA7" s="425"/>
      <c r="AB7" s="31"/>
      <c r="AC7" s="31"/>
      <c r="AD7" s="31"/>
      <c r="AE7" s="370">
        <f t="shared" ref="AE7:AE22" si="0">SUM(S7:AD7)</f>
        <v>0</v>
      </c>
      <c r="AF7" s="68" t="s">
        <v>1</v>
      </c>
    </row>
    <row r="8" spans="1:34" x14ac:dyDescent="0.25">
      <c r="B8" t="s">
        <v>21</v>
      </c>
      <c r="F8" s="69"/>
      <c r="G8" s="36"/>
      <c r="H8" s="4"/>
      <c r="I8" s="5"/>
      <c r="J8" s="191"/>
      <c r="K8" s="222"/>
      <c r="L8" s="202"/>
      <c r="M8" s="254"/>
      <c r="N8" s="242"/>
      <c r="O8" s="332"/>
      <c r="P8" s="372"/>
      <c r="Q8" s="402"/>
      <c r="R8" s="402"/>
      <c r="S8" s="424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70">
        <f t="shared" si="0"/>
        <v>0</v>
      </c>
      <c r="AF8" s="68"/>
      <c r="AG8" s="71" t="s">
        <v>1</v>
      </c>
    </row>
    <row r="9" spans="1:34" x14ac:dyDescent="0.25">
      <c r="B9" s="54" t="s">
        <v>22</v>
      </c>
      <c r="E9" t="s">
        <v>1</v>
      </c>
      <c r="F9" s="69"/>
      <c r="G9" s="36"/>
      <c r="H9" s="4"/>
      <c r="I9" s="5"/>
      <c r="J9" s="191">
        <v>93794.06</v>
      </c>
      <c r="K9" s="222">
        <v>340981.41</v>
      </c>
      <c r="L9" s="202">
        <v>342465</v>
      </c>
      <c r="M9" s="254">
        <v>204749.3</v>
      </c>
      <c r="N9" s="242">
        <v>139256.1</v>
      </c>
      <c r="O9" s="332">
        <v>399404</v>
      </c>
      <c r="P9" s="372">
        <v>208020</v>
      </c>
      <c r="Q9" s="402">
        <v>187218</v>
      </c>
      <c r="R9" s="402">
        <v>312030</v>
      </c>
      <c r="S9" s="111">
        <v>20802</v>
      </c>
      <c r="T9" s="111">
        <v>20802</v>
      </c>
      <c r="U9" s="111">
        <v>20802</v>
      </c>
      <c r="V9" s="111">
        <v>20802</v>
      </c>
      <c r="W9" s="111">
        <v>20802</v>
      </c>
      <c r="X9" s="111">
        <v>41604</v>
      </c>
      <c r="Y9" s="111">
        <v>41604</v>
      </c>
      <c r="Z9" s="111">
        <v>41604</v>
      </c>
      <c r="AA9" s="111">
        <v>20802</v>
      </c>
      <c r="AB9" s="111">
        <v>20802</v>
      </c>
      <c r="AC9" s="111">
        <v>20802</v>
      </c>
      <c r="AD9" s="111">
        <v>20802</v>
      </c>
      <c r="AE9" s="370">
        <f t="shared" si="0"/>
        <v>312030</v>
      </c>
      <c r="AF9" s="375">
        <v>15</v>
      </c>
      <c r="AG9" s="71"/>
    </row>
    <row r="10" spans="1:34" x14ac:dyDescent="0.25">
      <c r="B10" t="s">
        <v>23</v>
      </c>
      <c r="F10" s="73">
        <v>95829.36</v>
      </c>
      <c r="G10" s="36">
        <v>106552.76</v>
      </c>
      <c r="H10" s="4">
        <v>115146.91</v>
      </c>
      <c r="I10" s="5">
        <v>121797.94</v>
      </c>
      <c r="J10" s="191">
        <v>119287.23</v>
      </c>
      <c r="K10" s="222">
        <v>168328.56</v>
      </c>
      <c r="L10" s="202">
        <v>173608.37</v>
      </c>
      <c r="M10" s="254">
        <v>140914.39000000001</v>
      </c>
      <c r="N10" s="242">
        <v>157691.5</v>
      </c>
      <c r="O10" s="332">
        <v>184326.15</v>
      </c>
      <c r="P10" s="372">
        <v>225741.29</v>
      </c>
      <c r="Q10" s="402">
        <v>268392.93</v>
      </c>
      <c r="R10" s="402">
        <v>297900</v>
      </c>
      <c r="S10" s="111">
        <v>21000</v>
      </c>
      <c r="T10" s="111">
        <v>21000</v>
      </c>
      <c r="U10" s="111">
        <v>21000</v>
      </c>
      <c r="V10" s="111">
        <v>21000</v>
      </c>
      <c r="W10" s="111">
        <v>21000</v>
      </c>
      <c r="X10" s="111">
        <v>21000</v>
      </c>
      <c r="Y10" s="111">
        <v>21000</v>
      </c>
      <c r="Z10" s="111">
        <v>21000</v>
      </c>
      <c r="AA10" s="111">
        <v>21000</v>
      </c>
      <c r="AB10" s="111">
        <v>21000</v>
      </c>
      <c r="AC10" s="111">
        <v>21000</v>
      </c>
      <c r="AD10" s="111">
        <v>21000</v>
      </c>
      <c r="AE10" s="370">
        <f t="shared" si="0"/>
        <v>252000</v>
      </c>
      <c r="AF10" s="68" t="s">
        <v>1</v>
      </c>
    </row>
    <row r="11" spans="1:34" x14ac:dyDescent="0.25">
      <c r="B11" t="s">
        <v>24</v>
      </c>
      <c r="F11" s="73">
        <v>71658.7</v>
      </c>
      <c r="G11" s="36">
        <v>28560</v>
      </c>
      <c r="H11" s="4">
        <v>28560</v>
      </c>
      <c r="I11" s="5">
        <v>56472.82</v>
      </c>
      <c r="J11" s="191">
        <v>68552.78</v>
      </c>
      <c r="K11" s="222">
        <v>85681.54</v>
      </c>
      <c r="L11" s="202">
        <v>40111.06</v>
      </c>
      <c r="M11" s="254">
        <v>28855.85</v>
      </c>
      <c r="N11" s="242">
        <v>28891.73</v>
      </c>
      <c r="O11" s="332">
        <v>42884.57</v>
      </c>
      <c r="P11" s="372">
        <v>51701.62</v>
      </c>
      <c r="Q11" s="402">
        <v>60139.55</v>
      </c>
      <c r="R11" s="402">
        <v>123615</v>
      </c>
      <c r="S11" s="111">
        <v>6600</v>
      </c>
      <c r="T11" s="111">
        <v>6600</v>
      </c>
      <c r="U11" s="111">
        <v>6600</v>
      </c>
      <c r="V11" s="111">
        <v>6600</v>
      </c>
      <c r="W11" s="111">
        <v>6600</v>
      </c>
      <c r="X11" s="111">
        <v>6600</v>
      </c>
      <c r="Y11" s="111">
        <v>6600</v>
      </c>
      <c r="Z11" s="111">
        <v>6600</v>
      </c>
      <c r="AA11" s="111">
        <v>6600</v>
      </c>
      <c r="AB11" s="111">
        <v>6600</v>
      </c>
      <c r="AC11" s="111">
        <v>6600</v>
      </c>
      <c r="AD11" s="111">
        <v>6600</v>
      </c>
      <c r="AE11" s="370">
        <f t="shared" si="0"/>
        <v>79200</v>
      </c>
      <c r="AF11" s="68" t="s">
        <v>1</v>
      </c>
    </row>
    <row r="12" spans="1:34" x14ac:dyDescent="0.25">
      <c r="B12" t="s">
        <v>25</v>
      </c>
      <c r="F12" s="69">
        <v>16758.830000000002</v>
      </c>
      <c r="G12" s="36">
        <v>1590</v>
      </c>
      <c r="H12" s="4">
        <v>6591.44</v>
      </c>
      <c r="I12" s="5">
        <v>10418.969999999999</v>
      </c>
      <c r="J12" s="191">
        <v>10906.37</v>
      </c>
      <c r="K12" s="222">
        <v>18001.07</v>
      </c>
      <c r="L12" s="202">
        <v>29925.17</v>
      </c>
      <c r="M12" s="254">
        <v>19833.259999999998</v>
      </c>
      <c r="N12" s="242">
        <v>18055.52</v>
      </c>
      <c r="O12" s="332">
        <v>22725.03</v>
      </c>
      <c r="P12" s="372">
        <v>29817.02</v>
      </c>
      <c r="Q12" s="402">
        <v>33270.36</v>
      </c>
      <c r="R12" s="402">
        <v>25880</v>
      </c>
      <c r="S12" s="417">
        <v>1500</v>
      </c>
      <c r="T12" s="417">
        <v>1500</v>
      </c>
      <c r="U12" s="417">
        <v>1500</v>
      </c>
      <c r="V12" s="417">
        <v>1500</v>
      </c>
      <c r="W12" s="417">
        <v>1500</v>
      </c>
      <c r="X12" s="417">
        <v>2400</v>
      </c>
      <c r="Y12" s="417">
        <v>2500</v>
      </c>
      <c r="Z12" s="417">
        <v>4000</v>
      </c>
      <c r="AA12" s="417">
        <v>6000</v>
      </c>
      <c r="AB12" s="417">
        <v>1600</v>
      </c>
      <c r="AC12" s="417">
        <v>1500</v>
      </c>
      <c r="AD12" s="417">
        <v>1500</v>
      </c>
      <c r="AE12" s="370">
        <f t="shared" si="0"/>
        <v>27000</v>
      </c>
      <c r="AF12" s="68" t="s">
        <v>1</v>
      </c>
    </row>
    <row r="13" spans="1:34" x14ac:dyDescent="0.25">
      <c r="B13" t="s">
        <v>26</v>
      </c>
      <c r="F13" s="69" t="s">
        <v>1</v>
      </c>
      <c r="G13" s="36">
        <v>71457.83</v>
      </c>
      <c r="H13" s="4">
        <v>47092.5</v>
      </c>
      <c r="I13" s="5">
        <v>9880.27</v>
      </c>
      <c r="J13" s="191">
        <v>4207.04</v>
      </c>
      <c r="K13" s="222">
        <v>7890.19</v>
      </c>
      <c r="L13" s="202">
        <v>48378.75</v>
      </c>
      <c r="M13" s="254">
        <v>47143.9</v>
      </c>
      <c r="N13" s="242">
        <v>51093.45</v>
      </c>
      <c r="O13" s="332">
        <v>77537.3</v>
      </c>
      <c r="P13" s="372">
        <v>91716.84</v>
      </c>
      <c r="Q13" s="402">
        <v>96493.57</v>
      </c>
      <c r="R13" s="402">
        <v>15640</v>
      </c>
      <c r="S13" s="111">
        <v>9500</v>
      </c>
      <c r="T13" s="111">
        <v>9500</v>
      </c>
      <c r="U13" s="111">
        <v>9500</v>
      </c>
      <c r="V13" s="111">
        <v>9500</v>
      </c>
      <c r="W13" s="111">
        <v>9500</v>
      </c>
      <c r="X13" s="111">
        <v>9500</v>
      </c>
      <c r="Y13" s="111">
        <v>9500</v>
      </c>
      <c r="Z13" s="111">
        <v>9500</v>
      </c>
      <c r="AA13" s="111">
        <v>9500</v>
      </c>
      <c r="AB13" s="111">
        <v>9500</v>
      </c>
      <c r="AC13" s="111">
        <v>9500</v>
      </c>
      <c r="AD13" s="111">
        <v>9500</v>
      </c>
      <c r="AE13" s="370">
        <f t="shared" si="0"/>
        <v>114000</v>
      </c>
      <c r="AF13" s="68" t="s">
        <v>1</v>
      </c>
    </row>
    <row r="14" spans="1:34" x14ac:dyDescent="0.25">
      <c r="B14" t="s">
        <v>213</v>
      </c>
      <c r="F14" s="69"/>
      <c r="G14" s="36"/>
      <c r="H14" s="4"/>
      <c r="I14" s="5"/>
      <c r="J14" s="191"/>
      <c r="K14" s="222"/>
      <c r="L14" s="202"/>
      <c r="M14" s="254"/>
      <c r="N14" s="242"/>
      <c r="O14" s="332"/>
      <c r="P14" s="372"/>
      <c r="Q14" s="402"/>
      <c r="R14" s="402"/>
      <c r="S14" s="417">
        <v>10000</v>
      </c>
      <c r="T14" s="417">
        <v>10000</v>
      </c>
      <c r="U14" s="417">
        <v>10000</v>
      </c>
      <c r="V14" s="417">
        <v>10000</v>
      </c>
      <c r="W14" s="417">
        <v>10000</v>
      </c>
      <c r="X14" s="417">
        <v>10000</v>
      </c>
      <c r="Y14" s="417">
        <v>10000</v>
      </c>
      <c r="Z14" s="417">
        <v>10000</v>
      </c>
      <c r="AA14" s="417">
        <v>10000</v>
      </c>
      <c r="AB14" s="417">
        <v>10000</v>
      </c>
      <c r="AC14" s="417">
        <v>10000</v>
      </c>
      <c r="AD14" s="417">
        <v>10000</v>
      </c>
      <c r="AE14" s="370">
        <f>SUM(S14:AD14)</f>
        <v>120000</v>
      </c>
      <c r="AF14" s="68"/>
    </row>
    <row r="15" spans="1:34" x14ac:dyDescent="0.25">
      <c r="B15" t="s">
        <v>27</v>
      </c>
      <c r="F15" s="69">
        <v>74722.39</v>
      </c>
      <c r="G15" s="36">
        <v>73999.320000000007</v>
      </c>
      <c r="H15" s="4">
        <v>72974</v>
      </c>
      <c r="I15" s="5">
        <v>73372.320000000007</v>
      </c>
      <c r="J15" s="191">
        <v>78093.67</v>
      </c>
      <c r="K15" s="222">
        <v>54724</v>
      </c>
      <c r="L15" s="202">
        <v>50161.55</v>
      </c>
      <c r="M15" s="254">
        <v>46894.57</v>
      </c>
      <c r="N15" s="242">
        <v>52799.39</v>
      </c>
      <c r="O15" s="332">
        <v>52699.21</v>
      </c>
      <c r="P15" s="372">
        <v>52338.29</v>
      </c>
      <c r="Q15" s="402">
        <v>86303.24</v>
      </c>
      <c r="R15" s="402">
        <v>96600</v>
      </c>
      <c r="S15" s="111">
        <v>9000</v>
      </c>
      <c r="T15" s="111">
        <v>9000</v>
      </c>
      <c r="U15" s="111">
        <v>9000</v>
      </c>
      <c r="V15" s="111">
        <v>9000</v>
      </c>
      <c r="W15" s="111">
        <v>9000</v>
      </c>
      <c r="X15" s="111">
        <v>9000</v>
      </c>
      <c r="Y15" s="111">
        <v>9000</v>
      </c>
      <c r="Z15" s="111">
        <v>9000</v>
      </c>
      <c r="AA15" s="111">
        <v>9000</v>
      </c>
      <c r="AB15" s="111">
        <v>9000</v>
      </c>
      <c r="AC15" s="111">
        <v>9000</v>
      </c>
      <c r="AD15" s="111">
        <v>9000</v>
      </c>
      <c r="AE15" s="370">
        <f t="shared" si="0"/>
        <v>108000</v>
      </c>
      <c r="AF15" s="68" t="s">
        <v>1</v>
      </c>
    </row>
    <row r="16" spans="1:34" x14ac:dyDescent="0.25">
      <c r="B16" t="s">
        <v>124</v>
      </c>
      <c r="F16" s="69">
        <v>30000</v>
      </c>
      <c r="G16" s="36">
        <v>30000</v>
      </c>
      <c r="H16" s="4">
        <v>30000</v>
      </c>
      <c r="I16" s="5">
        <v>30000</v>
      </c>
      <c r="J16" s="191">
        <v>30000</v>
      </c>
      <c r="K16" s="222">
        <v>35000</v>
      </c>
      <c r="L16" s="202">
        <v>40000</v>
      </c>
      <c r="M16" s="254">
        <v>50000</v>
      </c>
      <c r="N16" s="242">
        <v>60000</v>
      </c>
      <c r="O16" s="332">
        <v>65000</v>
      </c>
      <c r="P16" s="372">
        <v>72500</v>
      </c>
      <c r="Q16" s="402">
        <v>66667</v>
      </c>
      <c r="R16" s="402">
        <v>80000</v>
      </c>
      <c r="S16" s="111"/>
      <c r="T16" s="31"/>
      <c r="U16" s="31"/>
      <c r="V16" s="31"/>
      <c r="W16" s="31">
        <v>15834</v>
      </c>
      <c r="X16" s="31">
        <v>15834</v>
      </c>
      <c r="Y16" s="31">
        <v>15833</v>
      </c>
      <c r="Z16" s="31">
        <v>15833</v>
      </c>
      <c r="AA16" s="31">
        <v>15833</v>
      </c>
      <c r="AB16" s="31">
        <v>15833</v>
      </c>
      <c r="AC16" s="31"/>
      <c r="AD16" s="31"/>
      <c r="AE16" s="370">
        <f t="shared" si="0"/>
        <v>95000</v>
      </c>
      <c r="AF16" s="68" t="s">
        <v>1</v>
      </c>
    </row>
    <row r="17" spans="1:38" x14ac:dyDescent="0.25">
      <c r="B17" t="s">
        <v>180</v>
      </c>
      <c r="F17" s="69"/>
      <c r="G17" s="36"/>
      <c r="H17" s="4"/>
      <c r="I17" s="5"/>
      <c r="J17" s="191"/>
      <c r="K17" s="222"/>
      <c r="L17" s="202"/>
      <c r="M17" s="254"/>
      <c r="N17" s="242"/>
      <c r="O17" s="332">
        <v>750000</v>
      </c>
      <c r="P17" s="372"/>
      <c r="Q17" s="402"/>
      <c r="R17" s="402"/>
      <c r="S17" s="11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70"/>
      <c r="AF17" s="68"/>
    </row>
    <row r="18" spans="1:38" x14ac:dyDescent="0.25">
      <c r="B18" t="s">
        <v>29</v>
      </c>
      <c r="F18" s="69">
        <v>8775.0499999999993</v>
      </c>
      <c r="G18" s="36">
        <v>1320.66</v>
      </c>
      <c r="H18" s="4">
        <v>2951.43</v>
      </c>
      <c r="I18" s="5">
        <v>804.61</v>
      </c>
      <c r="J18" s="191">
        <v>1198.19</v>
      </c>
      <c r="K18" s="222">
        <v>908.63</v>
      </c>
      <c r="L18" s="202">
        <v>440.26</v>
      </c>
      <c r="M18" s="254">
        <v>1191.6099999999999</v>
      </c>
      <c r="N18" s="242">
        <v>1051</v>
      </c>
      <c r="O18" s="332">
        <v>1771.82</v>
      </c>
      <c r="P18" s="372">
        <v>740.65</v>
      </c>
      <c r="Q18" s="402">
        <v>1416.65</v>
      </c>
      <c r="R18" s="402">
        <v>600</v>
      </c>
      <c r="S18" s="111">
        <v>80</v>
      </c>
      <c r="T18" s="111">
        <v>80</v>
      </c>
      <c r="U18" s="111">
        <v>80</v>
      </c>
      <c r="V18" s="111">
        <v>80</v>
      </c>
      <c r="W18" s="111">
        <v>80</v>
      </c>
      <c r="X18" s="111">
        <v>80</v>
      </c>
      <c r="Y18" s="111">
        <v>80</v>
      </c>
      <c r="Z18" s="111">
        <v>80</v>
      </c>
      <c r="AA18" s="111">
        <v>80</v>
      </c>
      <c r="AB18" s="111">
        <v>80</v>
      </c>
      <c r="AC18" s="111">
        <v>80</v>
      </c>
      <c r="AD18" s="111">
        <v>80</v>
      </c>
      <c r="AE18" s="370">
        <f t="shared" si="0"/>
        <v>960</v>
      </c>
      <c r="AF18" s="68"/>
    </row>
    <row r="19" spans="1:38" x14ac:dyDescent="0.25">
      <c r="B19" t="s">
        <v>30</v>
      </c>
      <c r="F19" s="73">
        <v>325</v>
      </c>
      <c r="G19" s="36">
        <v>250</v>
      </c>
      <c r="H19" s="4">
        <v>300.66000000000003</v>
      </c>
      <c r="I19" s="5">
        <v>1225</v>
      </c>
      <c r="J19" s="191">
        <v>-281.13</v>
      </c>
      <c r="K19" s="222">
        <v>2003.61</v>
      </c>
      <c r="L19" s="202">
        <v>117.22</v>
      </c>
      <c r="M19" s="254"/>
      <c r="N19" s="242"/>
      <c r="O19" s="332">
        <v>25</v>
      </c>
      <c r="P19" s="372"/>
      <c r="Q19" s="402">
        <v>1550</v>
      </c>
      <c r="R19" s="402"/>
      <c r="S19" s="111"/>
      <c r="T19" s="31" t="s">
        <v>1</v>
      </c>
      <c r="U19" s="31"/>
      <c r="V19" s="31"/>
      <c r="W19" s="31" t="s">
        <v>1</v>
      </c>
      <c r="X19" s="31" t="s">
        <v>1</v>
      </c>
      <c r="Y19" s="31"/>
      <c r="Z19" s="31"/>
      <c r="AA19" s="31"/>
      <c r="AB19" s="31"/>
      <c r="AC19" s="31"/>
      <c r="AD19" s="31"/>
      <c r="AE19" s="370">
        <f t="shared" si="0"/>
        <v>0</v>
      </c>
      <c r="AF19" s="68" t="s">
        <v>1</v>
      </c>
    </row>
    <row r="20" spans="1:38" x14ac:dyDescent="0.25">
      <c r="B20" t="s">
        <v>31</v>
      </c>
      <c r="F20" s="73"/>
      <c r="G20" s="36"/>
      <c r="H20" s="4">
        <v>4277.09</v>
      </c>
      <c r="I20" s="5">
        <v>6030.16</v>
      </c>
      <c r="J20" s="191">
        <v>7711.16</v>
      </c>
      <c r="K20" s="222">
        <v>7225.42</v>
      </c>
      <c r="L20" s="202">
        <v>2747.56</v>
      </c>
      <c r="M20" s="254">
        <v>904.07</v>
      </c>
      <c r="N20" s="242">
        <v>4562.5200000000004</v>
      </c>
      <c r="O20" s="332">
        <v>24435.57</v>
      </c>
      <c r="P20" s="372">
        <v>23202</v>
      </c>
      <c r="Q20" s="402">
        <v>15736.56</v>
      </c>
      <c r="R20" s="402">
        <v>21000</v>
      </c>
      <c r="S20" s="417">
        <v>1500</v>
      </c>
      <c r="T20" s="417">
        <v>1500</v>
      </c>
      <c r="U20" s="417">
        <v>1500</v>
      </c>
      <c r="V20" s="417">
        <v>1500</v>
      </c>
      <c r="W20" s="417">
        <v>1500</v>
      </c>
      <c r="X20" s="417">
        <v>1500</v>
      </c>
      <c r="Y20" s="417">
        <v>1500</v>
      </c>
      <c r="Z20" s="417">
        <v>1500</v>
      </c>
      <c r="AA20" s="417">
        <v>1500</v>
      </c>
      <c r="AB20" s="417">
        <v>1500</v>
      </c>
      <c r="AC20" s="417">
        <v>1500</v>
      </c>
      <c r="AD20" s="417">
        <v>1500</v>
      </c>
      <c r="AE20" s="370">
        <f t="shared" si="0"/>
        <v>18000</v>
      </c>
      <c r="AF20" s="68"/>
    </row>
    <row r="21" spans="1:38" x14ac:dyDescent="0.25">
      <c r="B21" t="s">
        <v>32</v>
      </c>
      <c r="F21" s="73"/>
      <c r="G21" s="36"/>
      <c r="H21" s="4"/>
      <c r="I21" s="5"/>
      <c r="J21" s="191">
        <v>641.54999999999995</v>
      </c>
      <c r="K21" s="222">
        <v>3656.56</v>
      </c>
      <c r="L21" s="202">
        <v>3220.15</v>
      </c>
      <c r="M21" s="254">
        <v>2463.34</v>
      </c>
      <c r="N21" s="242">
        <v>12801.18</v>
      </c>
      <c r="O21" s="332">
        <v>48734.97</v>
      </c>
      <c r="P21" s="372">
        <v>61955.54</v>
      </c>
      <c r="Q21" s="402">
        <v>34476.89</v>
      </c>
      <c r="R21" s="402">
        <v>45000</v>
      </c>
      <c r="S21" s="111">
        <v>2500</v>
      </c>
      <c r="T21" s="111">
        <v>2500</v>
      </c>
      <c r="U21" s="111">
        <v>2500</v>
      </c>
      <c r="V21" s="111">
        <v>2500</v>
      </c>
      <c r="W21" s="111">
        <v>2500</v>
      </c>
      <c r="X21" s="111">
        <v>2500</v>
      </c>
      <c r="Y21" s="111">
        <v>2500</v>
      </c>
      <c r="Z21" s="111">
        <v>2500</v>
      </c>
      <c r="AA21" s="111">
        <v>2500</v>
      </c>
      <c r="AB21" s="111">
        <v>2500</v>
      </c>
      <c r="AC21" s="111">
        <v>2500</v>
      </c>
      <c r="AD21" s="111">
        <v>2500</v>
      </c>
      <c r="AE21" s="370">
        <f t="shared" si="0"/>
        <v>30000</v>
      </c>
      <c r="AF21" s="68"/>
    </row>
    <row r="22" spans="1:38" x14ac:dyDescent="0.25">
      <c r="B22" t="s">
        <v>33</v>
      </c>
      <c r="F22" s="73"/>
      <c r="G22" s="36"/>
      <c r="H22" s="4">
        <v>2575.16</v>
      </c>
      <c r="I22" s="5"/>
      <c r="J22" s="191"/>
      <c r="K22" s="222">
        <v>117.65</v>
      </c>
      <c r="L22" s="202">
        <v>347.11</v>
      </c>
      <c r="M22" s="254">
        <v>-425.19</v>
      </c>
      <c r="N22" s="242">
        <v>328.82</v>
      </c>
      <c r="O22" s="332">
        <v>960.71</v>
      </c>
      <c r="P22" s="372">
        <v>-55.31</v>
      </c>
      <c r="Q22" s="402">
        <v>1189.01</v>
      </c>
      <c r="R22" s="402">
        <v>1440</v>
      </c>
      <c r="S22" s="31">
        <v>100</v>
      </c>
      <c r="T22" s="31">
        <v>100</v>
      </c>
      <c r="U22" s="31">
        <v>100</v>
      </c>
      <c r="V22" s="31">
        <v>100</v>
      </c>
      <c r="W22" s="31">
        <v>100</v>
      </c>
      <c r="X22" s="31">
        <v>100</v>
      </c>
      <c r="Y22" s="31">
        <v>100</v>
      </c>
      <c r="Z22" s="31">
        <v>100</v>
      </c>
      <c r="AA22" s="31">
        <v>100</v>
      </c>
      <c r="AB22" s="31">
        <v>100</v>
      </c>
      <c r="AC22" s="31">
        <v>100</v>
      </c>
      <c r="AD22" s="31">
        <v>100</v>
      </c>
      <c r="AE22" s="370">
        <f t="shared" si="0"/>
        <v>1200</v>
      </c>
      <c r="AF22" s="68"/>
    </row>
    <row r="23" spans="1:38" x14ac:dyDescent="0.25">
      <c r="G23" s="39"/>
      <c r="H23" s="39"/>
      <c r="I23" s="39"/>
      <c r="J23" s="39"/>
      <c r="K23" s="39"/>
      <c r="L23" s="39"/>
      <c r="M23" s="39"/>
      <c r="N23" s="39"/>
      <c r="O23" s="331"/>
      <c r="P23" s="41"/>
      <c r="Q23" s="45"/>
      <c r="R23" s="45"/>
      <c r="S23" s="103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1"/>
      <c r="AF23" s="68" t="s">
        <v>1</v>
      </c>
    </row>
    <row r="24" spans="1:38" ht="15.75" thickBot="1" x14ac:dyDescent="0.3">
      <c r="A24" s="66" t="s">
        <v>34</v>
      </c>
      <c r="F24" s="78">
        <f t="shared" ref="F24:N24" si="1">SUM(F6:F22)</f>
        <v>347549.33</v>
      </c>
      <c r="G24" s="79">
        <f t="shared" si="1"/>
        <v>382450.57</v>
      </c>
      <c r="H24" s="80">
        <f t="shared" si="1"/>
        <v>358269.18999999994</v>
      </c>
      <c r="I24" s="81">
        <f t="shared" si="1"/>
        <v>353802.08999999997</v>
      </c>
      <c r="J24" s="185">
        <f t="shared" si="1"/>
        <v>544039.72</v>
      </c>
      <c r="K24" s="216">
        <f t="shared" si="1"/>
        <v>768507.64</v>
      </c>
      <c r="L24" s="197">
        <f t="shared" si="1"/>
        <v>746777.20000000007</v>
      </c>
      <c r="M24" s="249">
        <f t="shared" si="1"/>
        <v>584648.1</v>
      </c>
      <c r="N24" s="236">
        <f t="shared" si="1"/>
        <v>546871.21</v>
      </c>
      <c r="O24" s="333">
        <f>SUM(O6:O23)</f>
        <v>1692484.33</v>
      </c>
      <c r="P24" s="83">
        <f t="shared" ref="P24:AD24" si="2">SUM(P6:P22)</f>
        <v>830898.94000000006</v>
      </c>
      <c r="Q24" s="393">
        <f t="shared" si="2"/>
        <v>868153.76</v>
      </c>
      <c r="R24" s="393">
        <f t="shared" si="2"/>
        <v>1045205</v>
      </c>
      <c r="S24" s="245">
        <f t="shared" si="2"/>
        <v>84282</v>
      </c>
      <c r="T24" s="245">
        <f t="shared" si="2"/>
        <v>84282</v>
      </c>
      <c r="U24" s="245">
        <f t="shared" si="2"/>
        <v>84282</v>
      </c>
      <c r="V24" s="245">
        <f t="shared" si="2"/>
        <v>84282</v>
      </c>
      <c r="W24" s="245">
        <f t="shared" si="2"/>
        <v>100116</v>
      </c>
      <c r="X24" s="245">
        <f t="shared" si="2"/>
        <v>123518</v>
      </c>
      <c r="Y24" s="245">
        <f t="shared" si="2"/>
        <v>123617</v>
      </c>
      <c r="Z24" s="245">
        <f t="shared" si="2"/>
        <v>125117</v>
      </c>
      <c r="AA24" s="245">
        <f t="shared" si="2"/>
        <v>104615</v>
      </c>
      <c r="AB24" s="245">
        <f t="shared" si="2"/>
        <v>100215</v>
      </c>
      <c r="AC24" s="245">
        <f t="shared" si="2"/>
        <v>84282</v>
      </c>
      <c r="AD24" s="245">
        <f t="shared" si="2"/>
        <v>84282</v>
      </c>
      <c r="AE24" s="366">
        <f>SUM(S24:AD24)</f>
        <v>1182890</v>
      </c>
      <c r="AF24" s="3"/>
    </row>
    <row r="25" spans="1:38" ht="15.75" thickTop="1" x14ac:dyDescent="0.25">
      <c r="A25" s="66"/>
      <c r="F25" s="259"/>
      <c r="G25" s="260"/>
      <c r="H25" s="261"/>
      <c r="I25" s="262"/>
      <c r="J25" s="263"/>
      <c r="K25" s="264"/>
      <c r="L25" s="99"/>
      <c r="M25" s="99"/>
      <c r="N25" s="99"/>
      <c r="O25" s="331"/>
      <c r="P25" s="43"/>
      <c r="Q25" s="43"/>
      <c r="R25" s="43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43">
        <f>SUM(AE6:AE22)</f>
        <v>1182890</v>
      </c>
      <c r="AF25" s="3"/>
    </row>
    <row r="26" spans="1:38" x14ac:dyDescent="0.25">
      <c r="C26" s="179" t="s">
        <v>35</v>
      </c>
      <c r="F26" s="54"/>
      <c r="G26" s="123" t="s">
        <v>1</v>
      </c>
      <c r="H26" s="39"/>
      <c r="I26" s="39"/>
      <c r="J26" s="39"/>
      <c r="K26" s="39"/>
      <c r="L26" s="39">
        <f>+L24-L9</f>
        <v>404312.20000000007</v>
      </c>
      <c r="M26" s="39">
        <f>+M24-M9</f>
        <v>379898.8</v>
      </c>
      <c r="N26" s="39">
        <f>+N24-N9</f>
        <v>407615.11</v>
      </c>
      <c r="O26" s="39">
        <f>+O24-O9</f>
        <v>1293080.33</v>
      </c>
      <c r="P26" s="267">
        <f>+P24-P9</f>
        <v>622878.94000000006</v>
      </c>
      <c r="Q26" s="267">
        <f>Q24-Q9</f>
        <v>680935.76</v>
      </c>
      <c r="R26" s="267">
        <f>R24-R9</f>
        <v>733175</v>
      </c>
      <c r="S26" s="43">
        <f t="shared" ref="S26:AE26" si="3">+S24-S9</f>
        <v>63480</v>
      </c>
      <c r="T26" s="43">
        <f t="shared" si="3"/>
        <v>63480</v>
      </c>
      <c r="U26" s="43">
        <f t="shared" si="3"/>
        <v>63480</v>
      </c>
      <c r="V26" s="43">
        <f t="shared" si="3"/>
        <v>63480</v>
      </c>
      <c r="W26" s="43">
        <f t="shared" si="3"/>
        <v>79314</v>
      </c>
      <c r="X26" s="43">
        <f t="shared" si="3"/>
        <v>81914</v>
      </c>
      <c r="Y26" s="43">
        <f t="shared" si="3"/>
        <v>82013</v>
      </c>
      <c r="Z26" s="43">
        <f t="shared" si="3"/>
        <v>83513</v>
      </c>
      <c r="AA26" s="43">
        <f t="shared" si="3"/>
        <v>83813</v>
      </c>
      <c r="AB26" s="43">
        <f t="shared" si="3"/>
        <v>79413</v>
      </c>
      <c r="AC26" s="43">
        <f t="shared" si="3"/>
        <v>63480</v>
      </c>
      <c r="AD26" s="43">
        <f t="shared" si="3"/>
        <v>63480</v>
      </c>
      <c r="AE26" s="267">
        <f t="shared" si="3"/>
        <v>870860</v>
      </c>
      <c r="AF26" s="68"/>
    </row>
    <row r="27" spans="1:38" x14ac:dyDescent="0.25">
      <c r="F27" s="54"/>
      <c r="G27" s="123"/>
      <c r="H27" s="39"/>
      <c r="I27" s="39"/>
      <c r="J27" s="39"/>
      <c r="K27" s="39"/>
      <c r="L27" s="39"/>
      <c r="M27" s="39"/>
      <c r="N27" s="39"/>
      <c r="O27" s="331"/>
      <c r="P27" s="39" t="s">
        <v>1</v>
      </c>
      <c r="Q27" s="39"/>
      <c r="R27" s="39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39" t="s">
        <v>1</v>
      </c>
      <c r="AF27" s="68"/>
    </row>
    <row r="28" spans="1:38" x14ac:dyDescent="0.25">
      <c r="A28" s="66" t="s">
        <v>36</v>
      </c>
      <c r="F28" s="54"/>
      <c r="G28" s="39"/>
      <c r="H28" s="39"/>
      <c r="I28" s="39"/>
      <c r="J28" s="39"/>
      <c r="K28" s="39"/>
      <c r="L28"/>
      <c r="M28"/>
      <c r="N28"/>
      <c r="O28" s="331"/>
      <c r="AF28" s="3"/>
    </row>
    <row r="29" spans="1:38" x14ac:dyDescent="0.25">
      <c r="B29" s="66" t="s">
        <v>37</v>
      </c>
      <c r="G29" s="39"/>
      <c r="H29" s="39"/>
      <c r="I29" s="39"/>
      <c r="J29" s="39"/>
      <c r="K29" s="39"/>
      <c r="L29" s="39"/>
      <c r="M29" s="39"/>
      <c r="N29" s="39"/>
      <c r="O29" s="331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3"/>
    </row>
    <row r="30" spans="1:38" x14ac:dyDescent="0.25">
      <c r="B30" s="54"/>
      <c r="C30" s="54" t="s">
        <v>38</v>
      </c>
      <c r="D30" s="54"/>
      <c r="E30" s="54"/>
      <c r="F30" s="73">
        <v>1915.3</v>
      </c>
      <c r="G30" s="84">
        <v>1958.75</v>
      </c>
      <c r="H30" s="4">
        <v>2080.21</v>
      </c>
      <c r="I30" s="5">
        <v>1999.21</v>
      </c>
      <c r="J30" s="191">
        <v>2080.4299999999998</v>
      </c>
      <c r="K30" s="222">
        <v>2033.47</v>
      </c>
      <c r="L30" s="202">
        <v>2094.9499999999998</v>
      </c>
      <c r="M30" s="254">
        <v>2313.85</v>
      </c>
      <c r="N30" s="242">
        <v>2186.3200000000002</v>
      </c>
      <c r="O30" s="332">
        <v>2292.15</v>
      </c>
      <c r="P30" s="37">
        <v>2466.66</v>
      </c>
      <c r="Q30" s="402">
        <v>1333.33</v>
      </c>
      <c r="R30" s="402">
        <v>2600</v>
      </c>
      <c r="S30" s="31">
        <v>870</v>
      </c>
      <c r="T30" s="31">
        <v>870</v>
      </c>
      <c r="U30" s="31">
        <v>870</v>
      </c>
      <c r="V30" s="31">
        <v>870</v>
      </c>
      <c r="W30" s="31">
        <v>860</v>
      </c>
      <c r="X30" s="31"/>
      <c r="Y30" s="31"/>
      <c r="Z30" s="31"/>
      <c r="AA30" s="31"/>
      <c r="AB30" s="31"/>
      <c r="AC30" s="31"/>
      <c r="AD30" s="31"/>
      <c r="AE30" s="370">
        <f t="shared" ref="AE30:AE61" si="4">SUM(S30:AD30)</f>
        <v>4340</v>
      </c>
      <c r="AF30" s="3"/>
    </row>
    <row r="31" spans="1:38" x14ac:dyDescent="0.25">
      <c r="B31" s="54"/>
      <c r="C31" s="54" t="s">
        <v>39</v>
      </c>
      <c r="D31" s="54"/>
      <c r="E31" s="54"/>
      <c r="F31" s="73"/>
      <c r="G31" s="84">
        <v>18.670000000000002</v>
      </c>
      <c r="H31" s="129">
        <v>340.84</v>
      </c>
      <c r="I31" s="130">
        <v>138.58000000000001</v>
      </c>
      <c r="J31" s="184">
        <v>84</v>
      </c>
      <c r="K31" s="215">
        <v>1187.83</v>
      </c>
      <c r="L31" s="202">
        <v>112</v>
      </c>
      <c r="M31" s="254">
        <v>119</v>
      </c>
      <c r="N31" s="242">
        <v>280</v>
      </c>
      <c r="O31" s="332">
        <v>126</v>
      </c>
      <c r="P31" s="37">
        <v>77</v>
      </c>
      <c r="Q31" s="402">
        <v>154</v>
      </c>
      <c r="R31" s="402">
        <v>152</v>
      </c>
      <c r="S31" s="31">
        <v>17</v>
      </c>
      <c r="T31" s="31">
        <v>17</v>
      </c>
      <c r="U31" s="31">
        <v>17</v>
      </c>
      <c r="V31" s="31">
        <v>17</v>
      </c>
      <c r="W31" s="31">
        <v>17</v>
      </c>
      <c r="X31" s="31">
        <v>17</v>
      </c>
      <c r="Y31" s="31">
        <v>17</v>
      </c>
      <c r="Z31" s="31">
        <v>17</v>
      </c>
      <c r="AA31" s="31">
        <v>16</v>
      </c>
      <c r="AB31" s="31">
        <v>16</v>
      </c>
      <c r="AC31" s="31">
        <v>16</v>
      </c>
      <c r="AD31" s="31">
        <v>16</v>
      </c>
      <c r="AE31" s="370">
        <f t="shared" si="4"/>
        <v>200</v>
      </c>
      <c r="AF31" s="3"/>
    </row>
    <row r="32" spans="1:38" x14ac:dyDescent="0.25">
      <c r="A32" t="s">
        <v>1</v>
      </c>
      <c r="B32" s="54"/>
      <c r="C32" s="54" t="s">
        <v>40</v>
      </c>
      <c r="D32" s="54"/>
      <c r="E32" s="54"/>
      <c r="F32" s="73">
        <v>2475.94</v>
      </c>
      <c r="G32" s="84">
        <v>2076.5300000000002</v>
      </c>
      <c r="H32" s="4">
        <v>2561.8200000000002</v>
      </c>
      <c r="I32" s="5">
        <v>1876.94</v>
      </c>
      <c r="J32" s="191">
        <v>1636.78</v>
      </c>
      <c r="K32" s="222">
        <v>3964.48</v>
      </c>
      <c r="L32" s="202">
        <v>2201.08</v>
      </c>
      <c r="M32" s="254">
        <v>1915.05</v>
      </c>
      <c r="N32" s="242">
        <v>1902.49</v>
      </c>
      <c r="O32" s="332">
        <v>2108.69</v>
      </c>
      <c r="P32" s="37">
        <v>2913.86</v>
      </c>
      <c r="Q32" s="402">
        <v>1238.6300000000001</v>
      </c>
      <c r="R32" s="402">
        <v>1553</v>
      </c>
      <c r="S32" s="31">
        <v>75</v>
      </c>
      <c r="T32" s="31">
        <v>75</v>
      </c>
      <c r="U32" s="31">
        <v>575</v>
      </c>
      <c r="V32" s="31">
        <v>75</v>
      </c>
      <c r="W32" s="31">
        <v>75</v>
      </c>
      <c r="X32" s="31">
        <v>575</v>
      </c>
      <c r="Y32" s="31">
        <v>75</v>
      </c>
      <c r="Z32" s="31">
        <v>75</v>
      </c>
      <c r="AA32" s="31">
        <v>75</v>
      </c>
      <c r="AB32" s="31">
        <v>575</v>
      </c>
      <c r="AC32" s="31">
        <v>75</v>
      </c>
      <c r="AD32" s="31">
        <v>75</v>
      </c>
      <c r="AE32" s="370">
        <f t="shared" si="4"/>
        <v>2400</v>
      </c>
      <c r="AF32" s="68" t="s">
        <v>41</v>
      </c>
      <c r="AG32" s="54"/>
      <c r="AH32" s="54"/>
      <c r="AI32" s="54"/>
      <c r="AL32" t="s">
        <v>206</v>
      </c>
    </row>
    <row r="33" spans="2:36" x14ac:dyDescent="0.25">
      <c r="B33" s="54"/>
      <c r="C33" s="54" t="s">
        <v>42</v>
      </c>
      <c r="D33" s="54"/>
      <c r="E33" s="54"/>
      <c r="F33" s="73">
        <v>1566.65</v>
      </c>
      <c r="G33" s="84">
        <v>2299.9899999999998</v>
      </c>
      <c r="H33" s="4">
        <v>1999.96</v>
      </c>
      <c r="I33" s="5">
        <v>2066.62</v>
      </c>
      <c r="J33" s="191">
        <v>4466.62</v>
      </c>
      <c r="K33" s="222">
        <v>4866.6099999999997</v>
      </c>
      <c r="L33" s="202">
        <v>5266.58</v>
      </c>
      <c r="M33" s="254">
        <v>5533.26</v>
      </c>
      <c r="N33" s="242">
        <v>6933.28</v>
      </c>
      <c r="O33" s="332">
        <v>6666.55</v>
      </c>
      <c r="P33" s="37">
        <v>8533.2800000000007</v>
      </c>
      <c r="Q33" s="402">
        <v>5599.93</v>
      </c>
      <c r="R33" s="402">
        <v>6250</v>
      </c>
      <c r="S33" s="31"/>
      <c r="T33" s="31"/>
      <c r="U33" s="31">
        <v>1834</v>
      </c>
      <c r="V33" s="31"/>
      <c r="W33" s="31"/>
      <c r="X33" s="31">
        <v>1833</v>
      </c>
      <c r="Y33" s="31"/>
      <c r="Z33" s="31"/>
      <c r="AA33" s="31">
        <v>1833</v>
      </c>
      <c r="AB33" s="31"/>
      <c r="AC33" s="31"/>
      <c r="AD33" s="31">
        <v>1833</v>
      </c>
      <c r="AE33" s="370">
        <f t="shared" si="4"/>
        <v>7333</v>
      </c>
      <c r="AF33" s="3"/>
      <c r="AG33" t="s">
        <v>1</v>
      </c>
    </row>
    <row r="34" spans="2:36" x14ac:dyDescent="0.25">
      <c r="B34" s="54"/>
      <c r="C34" s="54" t="s">
        <v>43</v>
      </c>
      <c r="D34" s="54"/>
      <c r="E34" s="54"/>
      <c r="F34" s="73">
        <v>515.1</v>
      </c>
      <c r="G34" s="84">
        <v>419.22</v>
      </c>
      <c r="H34" s="4">
        <v>370.14</v>
      </c>
      <c r="I34" s="5">
        <v>478.4</v>
      </c>
      <c r="J34" s="191">
        <v>627.08000000000004</v>
      </c>
      <c r="K34" s="222">
        <v>603.58000000000004</v>
      </c>
      <c r="L34" s="202">
        <v>511.6</v>
      </c>
      <c r="M34" s="254">
        <v>671.78</v>
      </c>
      <c r="N34" s="242">
        <v>1045.3800000000001</v>
      </c>
      <c r="O34" s="332">
        <v>794.73</v>
      </c>
      <c r="P34" s="37">
        <v>912.77</v>
      </c>
      <c r="Q34" s="402">
        <v>542.48</v>
      </c>
      <c r="R34" s="402">
        <v>675</v>
      </c>
      <c r="S34" s="31">
        <v>75</v>
      </c>
      <c r="T34" s="31">
        <v>75</v>
      </c>
      <c r="U34" s="31">
        <v>75</v>
      </c>
      <c r="V34" s="31">
        <v>75</v>
      </c>
      <c r="W34" s="31">
        <v>75</v>
      </c>
      <c r="X34" s="31">
        <v>75</v>
      </c>
      <c r="Y34" s="31">
        <v>75</v>
      </c>
      <c r="Z34" s="31">
        <v>75</v>
      </c>
      <c r="AA34" s="31">
        <v>75</v>
      </c>
      <c r="AB34" s="31">
        <v>75</v>
      </c>
      <c r="AC34" s="31">
        <v>75</v>
      </c>
      <c r="AD34" s="31">
        <v>75</v>
      </c>
      <c r="AE34" s="370">
        <f t="shared" si="4"/>
        <v>900</v>
      </c>
      <c r="AF34" s="3"/>
    </row>
    <row r="35" spans="2:36" x14ac:dyDescent="0.25">
      <c r="B35" s="54"/>
      <c r="C35" s="54" t="s">
        <v>44</v>
      </c>
      <c r="D35" s="54"/>
      <c r="E35" s="54"/>
      <c r="F35" s="73">
        <v>41037.11</v>
      </c>
      <c r="G35" s="84">
        <v>43687.65</v>
      </c>
      <c r="H35" s="4">
        <v>40515.93</v>
      </c>
      <c r="I35" s="5">
        <v>41613.72</v>
      </c>
      <c r="J35" s="191">
        <v>44141.39</v>
      </c>
      <c r="K35" s="222">
        <v>45195.65</v>
      </c>
      <c r="L35" s="202">
        <v>45791.88</v>
      </c>
      <c r="M35" s="254">
        <v>44579.02</v>
      </c>
      <c r="N35" s="242">
        <v>43436.53</v>
      </c>
      <c r="O35" s="332">
        <v>81146.98</v>
      </c>
      <c r="P35" s="37">
        <v>41554.959999999999</v>
      </c>
      <c r="Q35" s="402">
        <v>34276.26</v>
      </c>
      <c r="R35" s="402">
        <v>37500</v>
      </c>
      <c r="S35" s="31"/>
      <c r="T35" s="31"/>
      <c r="U35" s="31">
        <v>12000</v>
      </c>
      <c r="V35" s="31"/>
      <c r="W35" s="31"/>
      <c r="X35" s="31">
        <v>12000</v>
      </c>
      <c r="Y35" s="31"/>
      <c r="Z35" s="31"/>
      <c r="AA35" s="31">
        <v>12000</v>
      </c>
      <c r="AB35" s="31"/>
      <c r="AC35" s="31"/>
      <c r="AD35" s="31">
        <v>12000</v>
      </c>
      <c r="AE35" s="370">
        <f t="shared" si="4"/>
        <v>48000</v>
      </c>
      <c r="AF35" s="3" t="s">
        <v>1</v>
      </c>
      <c r="AJ35" s="86" t="s">
        <v>1</v>
      </c>
    </row>
    <row r="36" spans="2:36" x14ac:dyDescent="0.25">
      <c r="B36" s="54"/>
      <c r="C36" s="54" t="s">
        <v>45</v>
      </c>
      <c r="D36" s="54"/>
      <c r="E36" s="54"/>
      <c r="F36" s="73">
        <v>751.84</v>
      </c>
      <c r="G36" s="84">
        <v>414.99</v>
      </c>
      <c r="H36" s="4">
        <v>592.66</v>
      </c>
      <c r="I36" s="5">
        <v>520.32000000000005</v>
      </c>
      <c r="J36" s="191">
        <v>131.33000000000001</v>
      </c>
      <c r="K36" s="222">
        <v>1527.5</v>
      </c>
      <c r="L36" s="202">
        <v>1177.58</v>
      </c>
      <c r="M36" s="254">
        <v>1202.81</v>
      </c>
      <c r="N36" s="242">
        <v>688.7</v>
      </c>
      <c r="O36" s="332">
        <v>574.64</v>
      </c>
      <c r="P36" s="37">
        <v>1119.52</v>
      </c>
      <c r="Q36" s="402">
        <v>1976.57</v>
      </c>
      <c r="R36" s="402">
        <v>575</v>
      </c>
      <c r="S36" s="31"/>
      <c r="T36" s="31"/>
      <c r="U36" s="31"/>
      <c r="V36" s="31">
        <v>10</v>
      </c>
      <c r="W36" s="31"/>
      <c r="X36" s="31">
        <v>0</v>
      </c>
      <c r="Y36" s="31"/>
      <c r="Z36" s="31">
        <v>600</v>
      </c>
      <c r="AA36" s="31">
        <v>1400</v>
      </c>
      <c r="AB36" s="31">
        <v>600</v>
      </c>
      <c r="AC36" s="31">
        <v>525</v>
      </c>
      <c r="AD36" s="31"/>
      <c r="AE36" s="370">
        <f t="shared" si="4"/>
        <v>3135</v>
      </c>
      <c r="AF36" s="68" t="s">
        <v>170</v>
      </c>
    </row>
    <row r="37" spans="2:36" x14ac:dyDescent="0.25">
      <c r="B37" s="54"/>
      <c r="C37" s="54" t="s">
        <v>47</v>
      </c>
      <c r="D37" s="54"/>
      <c r="E37" s="54"/>
      <c r="F37" s="73">
        <v>152.63</v>
      </c>
      <c r="G37" s="84">
        <v>203.33</v>
      </c>
      <c r="H37" s="129">
        <v>272.77</v>
      </c>
      <c r="I37" s="130">
        <v>66.67</v>
      </c>
      <c r="J37" s="184">
        <v>86.66</v>
      </c>
      <c r="K37" s="215">
        <v>578.82000000000005</v>
      </c>
      <c r="L37" s="196">
        <v>147.5</v>
      </c>
      <c r="M37" s="248">
        <v>203.3</v>
      </c>
      <c r="N37" s="234">
        <v>150</v>
      </c>
      <c r="O37" s="332">
        <v>26.66</v>
      </c>
      <c r="P37" s="37">
        <v>47.8</v>
      </c>
      <c r="Q37" s="402">
        <v>230</v>
      </c>
      <c r="R37" s="402">
        <v>250</v>
      </c>
      <c r="S37" s="31" t="s">
        <v>1</v>
      </c>
      <c r="T37" s="31">
        <v>900</v>
      </c>
      <c r="U37" s="31"/>
      <c r="V37" s="31" t="s">
        <v>1</v>
      </c>
      <c r="W37" s="31" t="s">
        <v>1</v>
      </c>
      <c r="X37" s="31" t="s">
        <v>1</v>
      </c>
      <c r="Y37" s="31"/>
      <c r="Z37" s="31"/>
      <c r="AA37" s="31"/>
      <c r="AB37" s="31">
        <v>1000</v>
      </c>
      <c r="AC37" s="31"/>
      <c r="AD37" s="31"/>
      <c r="AE37" s="370">
        <f t="shared" si="4"/>
        <v>1900</v>
      </c>
      <c r="AF37" s="68" t="s">
        <v>1</v>
      </c>
    </row>
    <row r="38" spans="2:36" x14ac:dyDescent="0.25">
      <c r="B38" s="54"/>
      <c r="C38" s="54" t="s">
        <v>48</v>
      </c>
      <c r="D38" s="54"/>
      <c r="E38" s="54"/>
      <c r="F38" s="73"/>
      <c r="G38" s="84"/>
      <c r="H38" s="4" t="s">
        <v>1</v>
      </c>
      <c r="I38" s="5">
        <v>35</v>
      </c>
      <c r="J38" s="191"/>
      <c r="K38" s="222">
        <v>147.33000000000001</v>
      </c>
      <c r="L38" s="202" t="s">
        <v>1</v>
      </c>
      <c r="M38" s="254" t="s">
        <v>1</v>
      </c>
      <c r="N38" s="242"/>
      <c r="O38" s="332"/>
      <c r="P38" s="37"/>
      <c r="Q38" s="402">
        <v>59.5</v>
      </c>
      <c r="R38" s="402"/>
      <c r="S38" s="31"/>
      <c r="T38" s="31"/>
      <c r="U38" s="31"/>
      <c r="V38" s="31"/>
      <c r="W38" s="31" t="s">
        <v>1</v>
      </c>
      <c r="X38" s="31"/>
      <c r="Y38" s="31"/>
      <c r="Z38" s="31"/>
      <c r="AA38" s="31"/>
      <c r="AB38" s="31" t="s">
        <v>1</v>
      </c>
      <c r="AC38" s="31">
        <v>0</v>
      </c>
      <c r="AD38" s="31"/>
      <c r="AE38" s="370">
        <f t="shared" si="4"/>
        <v>0</v>
      </c>
      <c r="AF38" s="68" t="s">
        <v>208</v>
      </c>
    </row>
    <row r="39" spans="2:36" x14ac:dyDescent="0.25">
      <c r="B39" s="54"/>
      <c r="C39" s="54" t="s">
        <v>49</v>
      </c>
      <c r="D39" s="54"/>
      <c r="E39" s="54"/>
      <c r="F39" s="73"/>
      <c r="G39" s="84"/>
      <c r="H39" s="4"/>
      <c r="I39" s="5">
        <v>279.97000000000003</v>
      </c>
      <c r="J39" s="191">
        <v>559.92999999999995</v>
      </c>
      <c r="K39" s="222">
        <v>513.26</v>
      </c>
      <c r="L39" s="202">
        <v>606.59</v>
      </c>
      <c r="M39" s="254">
        <v>559.92999999999995</v>
      </c>
      <c r="N39" s="242">
        <v>779.95</v>
      </c>
      <c r="O39" s="332">
        <v>879.96</v>
      </c>
      <c r="P39" s="37">
        <v>659.97</v>
      </c>
      <c r="Q39" s="402">
        <v>659.97</v>
      </c>
      <c r="R39" s="402">
        <v>661</v>
      </c>
      <c r="S39" s="31">
        <v>74</v>
      </c>
      <c r="T39" s="31">
        <v>74</v>
      </c>
      <c r="U39" s="31">
        <v>74</v>
      </c>
      <c r="V39" s="31">
        <v>74</v>
      </c>
      <c r="W39" s="31">
        <v>73</v>
      </c>
      <c r="X39" s="31">
        <v>73</v>
      </c>
      <c r="Y39" s="31">
        <v>73</v>
      </c>
      <c r="Z39" s="31">
        <v>73</v>
      </c>
      <c r="AA39" s="31">
        <v>73</v>
      </c>
      <c r="AB39" s="31">
        <v>73</v>
      </c>
      <c r="AC39" s="31">
        <v>73</v>
      </c>
      <c r="AD39" s="31">
        <v>73</v>
      </c>
      <c r="AE39" s="370">
        <f t="shared" si="4"/>
        <v>880</v>
      </c>
      <c r="AF39" s="68" t="s">
        <v>50</v>
      </c>
    </row>
    <row r="40" spans="2:36" x14ac:dyDescent="0.25">
      <c r="B40" s="54"/>
      <c r="C40" s="54" t="s">
        <v>51</v>
      </c>
      <c r="D40" s="54"/>
      <c r="E40" s="54"/>
      <c r="F40" s="73">
        <v>2748.91</v>
      </c>
      <c r="G40" s="84">
        <v>1680.96</v>
      </c>
      <c r="H40" s="129">
        <v>2618.67</v>
      </c>
      <c r="I40" s="130">
        <v>3067.65</v>
      </c>
      <c r="J40" s="184">
        <v>2972.1</v>
      </c>
      <c r="K40" s="215">
        <v>2047.18</v>
      </c>
      <c r="L40" s="196">
        <v>2275.67</v>
      </c>
      <c r="M40" s="248">
        <v>2230.79</v>
      </c>
      <c r="N40" s="234">
        <v>4621.3</v>
      </c>
      <c r="O40" s="332">
        <v>3853.35</v>
      </c>
      <c r="P40" s="37">
        <v>4816.25</v>
      </c>
      <c r="Q40" s="402">
        <v>4549.0600000000004</v>
      </c>
      <c r="R40" s="402">
        <v>3780</v>
      </c>
      <c r="S40" s="31">
        <v>500</v>
      </c>
      <c r="T40" s="31">
        <v>500</v>
      </c>
      <c r="U40" s="31">
        <v>500</v>
      </c>
      <c r="V40" s="31">
        <v>500</v>
      </c>
      <c r="W40" s="31">
        <v>500</v>
      </c>
      <c r="X40" s="31">
        <v>500</v>
      </c>
      <c r="Y40" s="31">
        <v>500</v>
      </c>
      <c r="Z40" s="31">
        <v>500</v>
      </c>
      <c r="AA40" s="31">
        <v>500</v>
      </c>
      <c r="AB40" s="31">
        <v>500</v>
      </c>
      <c r="AC40" s="31">
        <v>500</v>
      </c>
      <c r="AD40" s="31">
        <v>500</v>
      </c>
      <c r="AE40" s="370">
        <f t="shared" si="4"/>
        <v>6000</v>
      </c>
      <c r="AF40" s="68" t="s">
        <v>1</v>
      </c>
    </row>
    <row r="41" spans="2:36" x14ac:dyDescent="0.25">
      <c r="B41" s="54"/>
      <c r="C41" s="54" t="s">
        <v>52</v>
      </c>
      <c r="D41" s="54"/>
      <c r="E41" s="54"/>
      <c r="F41" s="73">
        <v>875</v>
      </c>
      <c r="G41" s="84">
        <v>750</v>
      </c>
      <c r="H41" s="129">
        <v>1375</v>
      </c>
      <c r="I41" s="130">
        <v>625</v>
      </c>
      <c r="J41" s="184">
        <v>625</v>
      </c>
      <c r="K41" s="215">
        <v>625</v>
      </c>
      <c r="L41" s="196">
        <v>666.66</v>
      </c>
      <c r="M41" s="248">
        <v>750</v>
      </c>
      <c r="N41" s="234">
        <v>833.33</v>
      </c>
      <c r="O41" s="332">
        <v>866.66</v>
      </c>
      <c r="P41" s="37">
        <v>953.33</v>
      </c>
      <c r="Q41" s="402" t="s">
        <v>1</v>
      </c>
      <c r="R41" s="402"/>
      <c r="S41" s="31" t="s">
        <v>1</v>
      </c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>
        <v>1100</v>
      </c>
      <c r="AE41" s="370">
        <f t="shared" si="4"/>
        <v>1100</v>
      </c>
      <c r="AF41" s="68" t="s">
        <v>125</v>
      </c>
    </row>
    <row r="42" spans="2:36" x14ac:dyDescent="0.25">
      <c r="B42" s="54"/>
      <c r="C42" s="54" t="s">
        <v>54</v>
      </c>
      <c r="D42" s="54"/>
      <c r="E42" s="54"/>
      <c r="F42" s="73"/>
      <c r="G42" s="84"/>
      <c r="H42" s="129">
        <v>65.44</v>
      </c>
      <c r="I42" s="130">
        <v>98.16</v>
      </c>
      <c r="J42" s="184">
        <v>100.04</v>
      </c>
      <c r="K42" s="215">
        <v>-441.86</v>
      </c>
      <c r="L42" s="196">
        <v>112.45</v>
      </c>
      <c r="M42" s="248">
        <v>103.8</v>
      </c>
      <c r="N42" s="234">
        <v>103.8</v>
      </c>
      <c r="O42" s="332">
        <v>120.06</v>
      </c>
      <c r="P42" s="37">
        <v>177.77</v>
      </c>
      <c r="Q42" s="402">
        <v>126.09</v>
      </c>
      <c r="R42" s="402">
        <v>135</v>
      </c>
      <c r="S42" s="31">
        <v>15</v>
      </c>
      <c r="T42" s="31">
        <v>15</v>
      </c>
      <c r="U42" s="31">
        <v>15</v>
      </c>
      <c r="V42" s="31">
        <v>15</v>
      </c>
      <c r="W42" s="31">
        <v>15</v>
      </c>
      <c r="X42" s="31">
        <v>15</v>
      </c>
      <c r="Y42" s="31">
        <v>15</v>
      </c>
      <c r="Z42" s="31">
        <v>15</v>
      </c>
      <c r="AA42" s="31">
        <v>15</v>
      </c>
      <c r="AB42" s="31">
        <v>15</v>
      </c>
      <c r="AC42" s="31">
        <v>15</v>
      </c>
      <c r="AD42" s="31">
        <v>15</v>
      </c>
      <c r="AE42" s="370">
        <f t="shared" si="4"/>
        <v>180</v>
      </c>
      <c r="AF42" s="68"/>
    </row>
    <row r="43" spans="2:36" x14ac:dyDescent="0.25">
      <c r="B43" s="54"/>
      <c r="C43" s="54" t="s">
        <v>55</v>
      </c>
      <c r="F43" s="73">
        <v>5240.21</v>
      </c>
      <c r="G43" s="84">
        <v>5368.17</v>
      </c>
      <c r="H43" s="4">
        <v>6389.97</v>
      </c>
      <c r="I43" s="5">
        <v>6874.88</v>
      </c>
      <c r="J43" s="191">
        <v>6739.07</v>
      </c>
      <c r="K43" s="222">
        <v>6583.82</v>
      </c>
      <c r="L43" s="202">
        <v>6913.18</v>
      </c>
      <c r="M43" s="254">
        <v>3835.33</v>
      </c>
      <c r="N43" s="242">
        <v>7899.2</v>
      </c>
      <c r="O43" s="332">
        <v>8093.33</v>
      </c>
      <c r="P43" s="37">
        <v>10386.23</v>
      </c>
      <c r="Q43" s="402">
        <v>4497.8900000000003</v>
      </c>
      <c r="R43" s="402">
        <v>12000</v>
      </c>
      <c r="S43" s="31"/>
      <c r="T43" s="31"/>
      <c r="U43" s="31"/>
      <c r="V43" s="31"/>
      <c r="W43" s="31"/>
      <c r="X43" s="31"/>
      <c r="Y43" s="31">
        <v>14000</v>
      </c>
      <c r="Z43" s="31"/>
      <c r="AA43" s="31"/>
      <c r="AB43" s="31"/>
      <c r="AC43" s="31" t="s">
        <v>1</v>
      </c>
      <c r="AD43" s="31"/>
      <c r="AE43" s="370">
        <f t="shared" si="4"/>
        <v>14000</v>
      </c>
      <c r="AF43" s="68" t="s">
        <v>183</v>
      </c>
    </row>
    <row r="44" spans="2:36" x14ac:dyDescent="0.25">
      <c r="B44" s="54"/>
      <c r="C44" s="54" t="s">
        <v>56</v>
      </c>
      <c r="F44" s="73">
        <v>715.24</v>
      </c>
      <c r="G44" s="84">
        <v>418.98</v>
      </c>
      <c r="H44" s="4">
        <v>1139.5899999999999</v>
      </c>
      <c r="I44" s="5">
        <v>1049.48</v>
      </c>
      <c r="J44" s="191">
        <v>1009.06</v>
      </c>
      <c r="K44" s="222">
        <v>868.1</v>
      </c>
      <c r="L44" s="202">
        <v>1008.07</v>
      </c>
      <c r="M44" s="254">
        <v>641.82000000000005</v>
      </c>
      <c r="N44" s="242">
        <v>1071.9000000000001</v>
      </c>
      <c r="O44" s="332">
        <v>775.83</v>
      </c>
      <c r="P44" s="37">
        <v>363.39</v>
      </c>
      <c r="Q44" s="402">
        <v>292.33999999999997</v>
      </c>
      <c r="R44" s="402">
        <v>1075</v>
      </c>
      <c r="S44" s="31">
        <v>88</v>
      </c>
      <c r="T44" s="31">
        <v>88</v>
      </c>
      <c r="U44" s="31">
        <v>88</v>
      </c>
      <c r="V44" s="31">
        <v>88</v>
      </c>
      <c r="W44" s="31">
        <v>88</v>
      </c>
      <c r="X44" s="31">
        <v>88</v>
      </c>
      <c r="Y44" s="31">
        <v>88</v>
      </c>
      <c r="Z44" s="31">
        <v>88</v>
      </c>
      <c r="AA44" s="31">
        <v>89</v>
      </c>
      <c r="AB44" s="31">
        <v>89</v>
      </c>
      <c r="AC44" s="31">
        <v>89</v>
      </c>
      <c r="AD44" s="31">
        <v>89</v>
      </c>
      <c r="AE44" s="370">
        <f t="shared" si="4"/>
        <v>1060</v>
      </c>
      <c r="AF44" s="68"/>
    </row>
    <row r="45" spans="2:36" s="71" customFormat="1" x14ac:dyDescent="0.25">
      <c r="B45" s="54"/>
      <c r="C45" s="54" t="s">
        <v>126</v>
      </c>
      <c r="D45" s="54"/>
      <c r="E45" s="54"/>
      <c r="F45" s="69"/>
      <c r="G45" s="84"/>
      <c r="H45" s="129">
        <v>21943.200000000001</v>
      </c>
      <c r="I45" s="130">
        <v>54287.01</v>
      </c>
      <c r="J45" s="184">
        <v>50746.04</v>
      </c>
      <c r="K45" s="215">
        <v>47188.46</v>
      </c>
      <c r="L45" s="196">
        <v>43656.59</v>
      </c>
      <c r="M45" s="248">
        <v>40141.49</v>
      </c>
      <c r="N45" s="234">
        <v>36410.199999999997</v>
      </c>
      <c r="O45" s="319">
        <v>32268.9</v>
      </c>
      <c r="P45" s="37">
        <v>28237.01</v>
      </c>
      <c r="Q45" s="402">
        <v>24364.48</v>
      </c>
      <c r="R45" s="402">
        <v>24754</v>
      </c>
      <c r="S45" s="31">
        <v>11400</v>
      </c>
      <c r="T45" s="31"/>
      <c r="U45" s="31"/>
      <c r="V45" s="31"/>
      <c r="W45" s="31"/>
      <c r="X45" s="31"/>
      <c r="Y45" s="31">
        <v>9333</v>
      </c>
      <c r="Z45" s="31"/>
      <c r="AA45" s="31"/>
      <c r="AB45" s="31"/>
      <c r="AC45" s="31"/>
      <c r="AD45" s="31"/>
      <c r="AE45" s="370">
        <f t="shared" si="4"/>
        <v>20733</v>
      </c>
      <c r="AF45" s="68"/>
    </row>
    <row r="46" spans="2:36" s="71" customFormat="1" x14ac:dyDescent="0.25">
      <c r="B46" s="54"/>
      <c r="C46" s="54" t="s">
        <v>127</v>
      </c>
      <c r="D46" s="54"/>
      <c r="E46" s="54"/>
      <c r="F46" s="69"/>
      <c r="G46" s="84"/>
      <c r="H46" s="129"/>
      <c r="I46" s="130"/>
      <c r="J46" s="184"/>
      <c r="K46" s="215"/>
      <c r="L46" s="196">
        <v>7007.08</v>
      </c>
      <c r="M46" s="248">
        <v>6544.8</v>
      </c>
      <c r="N46" s="234">
        <v>7895.75</v>
      </c>
      <c r="O46" s="319">
        <v>6982.82</v>
      </c>
      <c r="P46" s="37">
        <v>5305.22</v>
      </c>
      <c r="Q46" s="402">
        <v>7419.67</v>
      </c>
      <c r="R46" s="402">
        <v>8560</v>
      </c>
      <c r="S46" s="31">
        <v>5666</v>
      </c>
      <c r="T46" s="31"/>
      <c r="U46" s="31"/>
      <c r="V46" s="31"/>
      <c r="W46" s="31"/>
      <c r="X46" s="31"/>
      <c r="Y46" s="31">
        <v>5166</v>
      </c>
      <c r="Z46" s="31"/>
      <c r="AA46" s="31"/>
      <c r="AB46" s="31"/>
      <c r="AC46" s="31"/>
      <c r="AD46" s="31"/>
      <c r="AE46" s="370">
        <f t="shared" si="4"/>
        <v>10832</v>
      </c>
      <c r="AF46" s="68" t="s">
        <v>1</v>
      </c>
    </row>
    <row r="47" spans="2:36" s="71" customFormat="1" x14ac:dyDescent="0.25">
      <c r="B47" s="54"/>
      <c r="C47" s="54" t="s">
        <v>59</v>
      </c>
      <c r="D47" s="54"/>
      <c r="E47" s="54"/>
      <c r="F47" s="69"/>
      <c r="G47" s="84"/>
      <c r="H47" s="129"/>
      <c r="I47" s="130"/>
      <c r="J47" s="184">
        <v>9116.1</v>
      </c>
      <c r="K47" s="215">
        <v>8643.6200000000008</v>
      </c>
      <c r="L47" s="196">
        <v>8154.62</v>
      </c>
      <c r="M47" s="248">
        <v>7648.5</v>
      </c>
      <c r="N47" s="234">
        <v>7124.68</v>
      </c>
      <c r="O47" s="319">
        <v>0</v>
      </c>
      <c r="P47" s="37"/>
      <c r="Q47" s="402" t="s">
        <v>1</v>
      </c>
      <c r="R47" s="402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>
        <v>4850</v>
      </c>
      <c r="AD47" s="31"/>
      <c r="AE47" s="370">
        <f t="shared" si="4"/>
        <v>4850</v>
      </c>
      <c r="AF47" s="68"/>
    </row>
    <row r="48" spans="2:36" s="71" customFormat="1" x14ac:dyDescent="0.25">
      <c r="B48" s="54"/>
      <c r="C48" s="54" t="s">
        <v>190</v>
      </c>
      <c r="D48" s="54"/>
      <c r="E48" s="54"/>
      <c r="F48" s="69"/>
      <c r="G48" s="84"/>
      <c r="H48" s="129"/>
      <c r="I48" s="130"/>
      <c r="J48" s="184"/>
      <c r="K48" s="215"/>
      <c r="L48" s="196"/>
      <c r="M48" s="248"/>
      <c r="N48" s="234"/>
      <c r="O48" s="319"/>
      <c r="P48" s="37"/>
      <c r="Q48" s="402"/>
      <c r="R48" s="402"/>
      <c r="S48" s="31">
        <v>43750</v>
      </c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 t="s">
        <v>1</v>
      </c>
      <c r="AE48" s="370">
        <f>SUM(S48:AD48)</f>
        <v>43750</v>
      </c>
      <c r="AF48" s="68" t="s">
        <v>191</v>
      </c>
    </row>
    <row r="49" spans="2:32" s="71" customFormat="1" x14ac:dyDescent="0.25">
      <c r="B49" s="54"/>
      <c r="C49" s="54" t="s">
        <v>63</v>
      </c>
      <c r="D49" s="54"/>
      <c r="E49" s="54"/>
      <c r="F49" s="73"/>
      <c r="G49" s="84"/>
      <c r="H49" s="129"/>
      <c r="I49" s="130">
        <v>237.64</v>
      </c>
      <c r="J49" s="184">
        <v>338.32</v>
      </c>
      <c r="K49" s="215">
        <v>194.24</v>
      </c>
      <c r="L49" s="196">
        <v>289.02</v>
      </c>
      <c r="M49" s="248">
        <v>134.72</v>
      </c>
      <c r="N49" s="234">
        <v>861.95</v>
      </c>
      <c r="O49" s="319">
        <v>16.95</v>
      </c>
      <c r="P49" s="37">
        <v>433.45</v>
      </c>
      <c r="Q49" s="402">
        <v>547.61</v>
      </c>
      <c r="R49" s="402">
        <v>1300</v>
      </c>
      <c r="S49" s="31" t="s">
        <v>1</v>
      </c>
      <c r="T49" s="31">
        <v>1200</v>
      </c>
      <c r="U49" s="31" t="s">
        <v>1</v>
      </c>
      <c r="V49" s="31" t="s">
        <v>1</v>
      </c>
      <c r="W49" s="31">
        <v>100</v>
      </c>
      <c r="X49" s="31" t="s">
        <v>1</v>
      </c>
      <c r="Y49" s="31" t="s">
        <v>1</v>
      </c>
      <c r="Z49" s="31" t="s">
        <v>1</v>
      </c>
      <c r="AA49" s="31" t="s">
        <v>1</v>
      </c>
      <c r="AB49" s="31">
        <v>100</v>
      </c>
      <c r="AC49" s="31" t="s">
        <v>1</v>
      </c>
      <c r="AD49" s="31" t="s">
        <v>1</v>
      </c>
      <c r="AE49" s="370">
        <f t="shared" si="4"/>
        <v>1400</v>
      </c>
      <c r="AF49" s="68"/>
    </row>
    <row r="50" spans="2:32" x14ac:dyDescent="0.25">
      <c r="B50" s="54"/>
      <c r="C50" s="54" t="s">
        <v>60</v>
      </c>
      <c r="F50" s="73">
        <v>1018.97</v>
      </c>
      <c r="G50" s="84">
        <v>847.32</v>
      </c>
      <c r="H50" s="4">
        <v>873.66</v>
      </c>
      <c r="I50" s="5">
        <v>75.989999999999995</v>
      </c>
      <c r="J50" s="191">
        <v>22.64</v>
      </c>
      <c r="K50" s="222">
        <v>60.33</v>
      </c>
      <c r="L50" s="202" t="s">
        <v>1</v>
      </c>
      <c r="M50" s="254" t="s">
        <v>1</v>
      </c>
      <c r="N50" s="242" t="s">
        <v>1</v>
      </c>
      <c r="O50" s="332"/>
      <c r="P50" s="37"/>
      <c r="Q50" s="402" t="s">
        <v>1</v>
      </c>
      <c r="R50" s="402">
        <v>10</v>
      </c>
      <c r="S50" s="31" t="s">
        <v>1</v>
      </c>
      <c r="T50" s="31">
        <v>5</v>
      </c>
      <c r="U50" s="31" t="s">
        <v>1</v>
      </c>
      <c r="V50" s="31" t="s">
        <v>1</v>
      </c>
      <c r="W50" s="31" t="s">
        <v>1</v>
      </c>
      <c r="X50" s="31">
        <v>5</v>
      </c>
      <c r="Y50" s="31" t="s">
        <v>1</v>
      </c>
      <c r="Z50" s="31" t="s">
        <v>1</v>
      </c>
      <c r="AA50" s="31" t="s">
        <v>1</v>
      </c>
      <c r="AB50" s="31">
        <v>5</v>
      </c>
      <c r="AC50" s="31" t="s">
        <v>1</v>
      </c>
      <c r="AD50" s="31">
        <v>5</v>
      </c>
      <c r="AE50" s="370">
        <f t="shared" si="4"/>
        <v>20</v>
      </c>
      <c r="AF50" s="3"/>
    </row>
    <row r="51" spans="2:32" x14ac:dyDescent="0.25">
      <c r="B51" s="54"/>
      <c r="C51" s="54" t="s">
        <v>61</v>
      </c>
      <c r="F51" s="73">
        <v>22765.68</v>
      </c>
      <c r="G51" s="84">
        <v>27066.68</v>
      </c>
      <c r="H51" s="4">
        <v>34072.620000000003</v>
      </c>
      <c r="I51" s="5">
        <v>13303.91</v>
      </c>
      <c r="J51" s="191">
        <v>301.5</v>
      </c>
      <c r="K51" s="222">
        <v>29824.43</v>
      </c>
      <c r="L51" s="202">
        <v>17641.21</v>
      </c>
      <c r="M51" s="254">
        <v>3614.81</v>
      </c>
      <c r="N51" s="242">
        <v>9039.84</v>
      </c>
      <c r="O51" s="332">
        <v>7088.91</v>
      </c>
      <c r="P51" s="37">
        <v>13471.04</v>
      </c>
      <c r="Q51" s="402">
        <v>25800</v>
      </c>
      <c r="R51" s="402">
        <v>23508</v>
      </c>
      <c r="S51" s="31">
        <v>10000</v>
      </c>
      <c r="T51" s="31">
        <v>10000</v>
      </c>
      <c r="U51" s="31">
        <v>10000</v>
      </c>
      <c r="V51" s="31">
        <v>10000</v>
      </c>
      <c r="W51" s="31">
        <v>10000</v>
      </c>
      <c r="X51" s="31">
        <v>10000</v>
      </c>
      <c r="Y51" s="31">
        <v>10000</v>
      </c>
      <c r="Z51" s="31">
        <v>10000</v>
      </c>
      <c r="AA51" s="31">
        <v>10000</v>
      </c>
      <c r="AB51" s="31">
        <v>10000</v>
      </c>
      <c r="AC51" s="31">
        <v>10000</v>
      </c>
      <c r="AD51" s="31">
        <v>10000</v>
      </c>
      <c r="AE51" s="370">
        <f t="shared" si="4"/>
        <v>120000</v>
      </c>
      <c r="AF51" s="68" t="s">
        <v>210</v>
      </c>
    </row>
    <row r="52" spans="2:32" x14ac:dyDescent="0.25">
      <c r="B52" s="54"/>
      <c r="C52" s="54" t="s">
        <v>62</v>
      </c>
      <c r="D52" s="54"/>
      <c r="E52" s="54"/>
      <c r="F52" s="73">
        <v>43.78</v>
      </c>
      <c r="G52" s="84">
        <v>54.43</v>
      </c>
      <c r="H52" s="129">
        <v>126.99</v>
      </c>
      <c r="I52" s="130">
        <v>172.03</v>
      </c>
      <c r="J52" s="184">
        <v>157.22999999999999</v>
      </c>
      <c r="K52" s="215">
        <v>163.33000000000001</v>
      </c>
      <c r="L52" s="196">
        <v>245.93</v>
      </c>
      <c r="M52" s="248">
        <v>294.48</v>
      </c>
      <c r="N52" s="234">
        <v>1230.95</v>
      </c>
      <c r="O52" s="332">
        <v>143.29</v>
      </c>
      <c r="P52" s="37">
        <v>156</v>
      </c>
      <c r="Q52" s="402">
        <v>130.84</v>
      </c>
      <c r="R52" s="402">
        <v>195</v>
      </c>
      <c r="S52" s="31">
        <v>0</v>
      </c>
      <c r="T52" s="31">
        <v>25</v>
      </c>
      <c r="U52" s="31" t="s">
        <v>1</v>
      </c>
      <c r="V52" s="31">
        <v>70</v>
      </c>
      <c r="W52" s="31">
        <v>0</v>
      </c>
      <c r="X52" s="31">
        <v>30</v>
      </c>
      <c r="Y52" s="31"/>
      <c r="Z52" s="31"/>
      <c r="AA52" s="31">
        <v>70</v>
      </c>
      <c r="AB52" s="31" t="s">
        <v>1</v>
      </c>
      <c r="AC52" s="31"/>
      <c r="AD52" s="31">
        <v>175</v>
      </c>
      <c r="AE52" s="370">
        <f t="shared" si="4"/>
        <v>370</v>
      </c>
      <c r="AF52" s="68" t="s">
        <v>1</v>
      </c>
    </row>
    <row r="53" spans="2:32" x14ac:dyDescent="0.25">
      <c r="B53" s="54"/>
      <c r="C53" s="54" t="s">
        <v>64</v>
      </c>
      <c r="D53" s="54"/>
      <c r="E53" s="54"/>
      <c r="F53" s="73">
        <v>1135.4000000000001</v>
      </c>
      <c r="G53" s="84">
        <v>1963.02</v>
      </c>
      <c r="H53" s="4">
        <v>2138.2600000000002</v>
      </c>
      <c r="I53" s="5">
        <v>1915.03</v>
      </c>
      <c r="J53" s="191">
        <v>2526.0700000000002</v>
      </c>
      <c r="K53" s="222">
        <v>2750.71</v>
      </c>
      <c r="L53" s="202">
        <v>2292.23</v>
      </c>
      <c r="M53" s="254">
        <v>5879.71</v>
      </c>
      <c r="N53" s="242">
        <v>3399.02</v>
      </c>
      <c r="O53" s="332">
        <v>3483.6</v>
      </c>
      <c r="P53" s="37">
        <v>2491.0500000000002</v>
      </c>
      <c r="Q53" s="402">
        <v>3113.82</v>
      </c>
      <c r="R53" s="402">
        <v>2250</v>
      </c>
      <c r="S53" s="31">
        <v>250</v>
      </c>
      <c r="T53" s="31">
        <v>250</v>
      </c>
      <c r="U53" s="31">
        <v>250</v>
      </c>
      <c r="V53" s="31">
        <v>250</v>
      </c>
      <c r="W53" s="31">
        <v>250</v>
      </c>
      <c r="X53" s="31">
        <v>250</v>
      </c>
      <c r="Y53" s="31">
        <v>250</v>
      </c>
      <c r="Z53" s="31">
        <v>250</v>
      </c>
      <c r="AA53" s="31">
        <v>250</v>
      </c>
      <c r="AB53" s="31">
        <v>250</v>
      </c>
      <c r="AC53" s="31">
        <v>250</v>
      </c>
      <c r="AD53" s="31">
        <v>250</v>
      </c>
      <c r="AE53" s="370">
        <f t="shared" si="4"/>
        <v>3000</v>
      </c>
      <c r="AF53" t="s">
        <v>1</v>
      </c>
    </row>
    <row r="54" spans="2:32" x14ac:dyDescent="0.25">
      <c r="B54" s="54"/>
      <c r="C54" s="54" t="s">
        <v>65</v>
      </c>
      <c r="D54" s="54"/>
      <c r="E54" s="54"/>
      <c r="F54" s="73">
        <v>3999.96</v>
      </c>
      <c r="G54" s="84">
        <v>3999.96</v>
      </c>
      <c r="H54" s="4">
        <v>3999.96</v>
      </c>
      <c r="I54" s="5">
        <v>3999.96</v>
      </c>
      <c r="J54" s="191">
        <v>3999.96</v>
      </c>
      <c r="K54" s="222">
        <v>3999.96</v>
      </c>
      <c r="L54" s="202">
        <v>4333.29</v>
      </c>
      <c r="M54" s="254">
        <v>4999.9399999999996</v>
      </c>
      <c r="N54" s="242">
        <v>4999.92</v>
      </c>
      <c r="O54" s="332">
        <v>4933.2700000000004</v>
      </c>
      <c r="P54" s="37">
        <v>4966.59</v>
      </c>
      <c r="Q54" s="402">
        <v>4999.9399999999996</v>
      </c>
      <c r="R54" s="402">
        <v>7501</v>
      </c>
      <c r="S54" s="31">
        <v>667</v>
      </c>
      <c r="T54" s="31">
        <v>667</v>
      </c>
      <c r="U54" s="31">
        <v>667</v>
      </c>
      <c r="V54" s="31">
        <v>667</v>
      </c>
      <c r="W54" s="31">
        <v>667</v>
      </c>
      <c r="X54" s="31">
        <v>667</v>
      </c>
      <c r="Y54" s="31">
        <v>667</v>
      </c>
      <c r="Z54" s="31">
        <v>667</v>
      </c>
      <c r="AA54" s="31">
        <v>666</v>
      </c>
      <c r="AB54" s="31">
        <v>666</v>
      </c>
      <c r="AC54" s="31">
        <v>666</v>
      </c>
      <c r="AD54" s="31">
        <v>666</v>
      </c>
      <c r="AE54" s="370">
        <f t="shared" si="4"/>
        <v>8000</v>
      </c>
    </row>
    <row r="55" spans="2:32" x14ac:dyDescent="0.25">
      <c r="B55" s="54"/>
      <c r="C55" s="54" t="s">
        <v>66</v>
      </c>
      <c r="D55" s="54"/>
      <c r="E55" s="54"/>
      <c r="F55" s="73">
        <v>879.35</v>
      </c>
      <c r="G55" s="84">
        <v>929.23</v>
      </c>
      <c r="H55" s="4">
        <v>968.88</v>
      </c>
      <c r="I55" s="5">
        <v>1061.74</v>
      </c>
      <c r="J55" s="191">
        <v>1200.3599999999999</v>
      </c>
      <c r="K55" s="222">
        <v>1267.3599999999999</v>
      </c>
      <c r="L55" s="202">
        <v>1285.55</v>
      </c>
      <c r="M55" s="254">
        <v>1215.54</v>
      </c>
      <c r="N55" s="242">
        <v>861.95</v>
      </c>
      <c r="O55" s="332">
        <v>1375.43</v>
      </c>
      <c r="P55" s="37">
        <v>1435.65</v>
      </c>
      <c r="Q55" s="402">
        <v>1116.0899999999999</v>
      </c>
      <c r="R55" s="402">
        <v>1014</v>
      </c>
      <c r="S55" s="31">
        <v>125</v>
      </c>
      <c r="T55" s="31">
        <v>111</v>
      </c>
      <c r="U55" s="31">
        <v>112</v>
      </c>
      <c r="V55" s="31">
        <v>111</v>
      </c>
      <c r="W55" s="31">
        <v>111</v>
      </c>
      <c r="X55" s="31">
        <v>111</v>
      </c>
      <c r="Y55" s="31">
        <v>111</v>
      </c>
      <c r="Z55" s="31">
        <v>111</v>
      </c>
      <c r="AA55" s="31">
        <v>111</v>
      </c>
      <c r="AB55" s="31">
        <v>111</v>
      </c>
      <c r="AC55" s="31">
        <v>111</v>
      </c>
      <c r="AD55" s="31">
        <v>112</v>
      </c>
      <c r="AE55" s="370">
        <f t="shared" si="4"/>
        <v>1348</v>
      </c>
    </row>
    <row r="56" spans="2:32" x14ac:dyDescent="0.25">
      <c r="B56" s="54"/>
      <c r="C56" s="54" t="s">
        <v>67</v>
      </c>
      <c r="D56" s="54"/>
      <c r="E56" s="54"/>
      <c r="F56" s="73">
        <v>55017.88</v>
      </c>
      <c r="G56" s="84">
        <v>69838.009999999995</v>
      </c>
      <c r="H56" s="4">
        <v>78675.5</v>
      </c>
      <c r="I56" s="5">
        <v>83774.05</v>
      </c>
      <c r="J56" s="191">
        <v>85692.97</v>
      </c>
      <c r="K56" s="222">
        <v>89069.4</v>
      </c>
      <c r="L56" s="202">
        <v>97214.57</v>
      </c>
      <c r="M56" s="254">
        <v>101085.68</v>
      </c>
      <c r="N56" s="242">
        <v>104527.35</v>
      </c>
      <c r="O56" s="332">
        <v>109002.38</v>
      </c>
      <c r="P56" s="37">
        <v>160656.23000000001</v>
      </c>
      <c r="Q56" s="402">
        <v>141118.26</v>
      </c>
      <c r="R56" s="402">
        <v>136800</v>
      </c>
      <c r="S56" s="31">
        <v>19394</v>
      </c>
      <c r="T56" s="31">
        <v>19394</v>
      </c>
      <c r="U56" s="31">
        <v>19394</v>
      </c>
      <c r="V56" s="31">
        <v>19394</v>
      </c>
      <c r="W56" s="31">
        <v>19394</v>
      </c>
      <c r="X56" s="31">
        <v>19394</v>
      </c>
      <c r="Y56" s="31">
        <v>19394</v>
      </c>
      <c r="Z56" s="31">
        <v>19394</v>
      </c>
      <c r="AA56" s="31">
        <v>19394</v>
      </c>
      <c r="AB56" s="31">
        <v>19394</v>
      </c>
      <c r="AC56" s="31">
        <v>19394</v>
      </c>
      <c r="AD56" s="31">
        <v>19394</v>
      </c>
      <c r="AE56" s="370">
        <f t="shared" si="4"/>
        <v>232728</v>
      </c>
      <c r="AF56" s="54" t="s">
        <v>1</v>
      </c>
    </row>
    <row r="57" spans="2:32" x14ac:dyDescent="0.25">
      <c r="B57" s="54"/>
      <c r="C57" s="54" t="s">
        <v>68</v>
      </c>
      <c r="D57" s="54"/>
      <c r="E57" s="54"/>
      <c r="F57" s="73">
        <v>1458.61</v>
      </c>
      <c r="G57" s="84">
        <v>1603.86</v>
      </c>
      <c r="H57" s="4">
        <v>1380.97</v>
      </c>
      <c r="I57" s="5">
        <v>1485.55</v>
      </c>
      <c r="J57" s="191">
        <v>1317.22</v>
      </c>
      <c r="K57" s="222">
        <v>1349.75</v>
      </c>
      <c r="L57" s="202">
        <v>1330.63</v>
      </c>
      <c r="M57" s="254">
        <v>1490.15</v>
      </c>
      <c r="N57" s="242">
        <v>1284.0999999999999</v>
      </c>
      <c r="O57" s="332">
        <v>1589.48</v>
      </c>
      <c r="P57" s="37">
        <v>1776.74</v>
      </c>
      <c r="Q57" s="402">
        <v>1500.31</v>
      </c>
      <c r="R57" s="402">
        <v>1670</v>
      </c>
      <c r="S57" s="31">
        <v>495</v>
      </c>
      <c r="T57" s="31">
        <v>120</v>
      </c>
      <c r="U57" s="31">
        <v>230</v>
      </c>
      <c r="V57" s="31">
        <v>120</v>
      </c>
      <c r="W57" s="31">
        <v>120</v>
      </c>
      <c r="X57" s="31">
        <v>225</v>
      </c>
      <c r="Y57" s="31">
        <v>120</v>
      </c>
      <c r="Z57" s="31">
        <v>120</v>
      </c>
      <c r="AA57" s="31">
        <v>120</v>
      </c>
      <c r="AB57" s="31">
        <v>110</v>
      </c>
      <c r="AC57" s="31">
        <v>110</v>
      </c>
      <c r="AD57" s="31">
        <v>110</v>
      </c>
      <c r="AE57" s="370">
        <f t="shared" si="4"/>
        <v>2000</v>
      </c>
      <c r="AF57" s="68" t="s">
        <v>69</v>
      </c>
    </row>
    <row r="58" spans="2:32" x14ac:dyDescent="0.25">
      <c r="B58" s="54"/>
      <c r="C58" s="54" t="s">
        <v>70</v>
      </c>
      <c r="D58" s="54"/>
      <c r="E58" s="54"/>
      <c r="F58" s="73">
        <v>567.44000000000005</v>
      </c>
      <c r="G58" s="84">
        <v>460.07</v>
      </c>
      <c r="H58" s="4">
        <v>93.2</v>
      </c>
      <c r="I58" s="5">
        <v>372.34</v>
      </c>
      <c r="J58" s="191">
        <v>-247.99</v>
      </c>
      <c r="K58" s="222">
        <v>790.58</v>
      </c>
      <c r="L58" s="202">
        <v>84.12</v>
      </c>
      <c r="M58" s="254">
        <v>200.53</v>
      </c>
      <c r="N58" s="242">
        <v>162.49</v>
      </c>
      <c r="O58" s="332">
        <v>161.78</v>
      </c>
      <c r="P58" s="37">
        <v>375.97</v>
      </c>
      <c r="Q58" s="402">
        <v>62.16</v>
      </c>
      <c r="R58" s="402">
        <v>450</v>
      </c>
      <c r="S58" s="31">
        <v>50</v>
      </c>
      <c r="T58" s="31">
        <v>50</v>
      </c>
      <c r="U58" s="31">
        <v>50</v>
      </c>
      <c r="V58" s="31">
        <v>50</v>
      </c>
      <c r="W58" s="31">
        <v>50</v>
      </c>
      <c r="X58" s="31">
        <v>50</v>
      </c>
      <c r="Y58" s="31">
        <v>50</v>
      </c>
      <c r="Z58" s="31">
        <v>50</v>
      </c>
      <c r="AA58" s="31">
        <v>50</v>
      </c>
      <c r="AB58" s="31">
        <v>50</v>
      </c>
      <c r="AC58" s="31">
        <v>50</v>
      </c>
      <c r="AD58" s="31">
        <v>50</v>
      </c>
      <c r="AE58" s="370">
        <f t="shared" si="4"/>
        <v>600</v>
      </c>
      <c r="AF58" s="68"/>
    </row>
    <row r="59" spans="2:32" x14ac:dyDescent="0.25">
      <c r="B59" s="54"/>
      <c r="C59" s="54" t="s">
        <v>71</v>
      </c>
      <c r="D59" s="54"/>
      <c r="E59" s="54"/>
      <c r="F59" s="73"/>
      <c r="G59" s="84"/>
      <c r="H59" s="4">
        <v>241.45</v>
      </c>
      <c r="I59" s="5">
        <v>59.46</v>
      </c>
      <c r="J59" s="191">
        <v>334.15</v>
      </c>
      <c r="K59" s="222">
        <v>460.24</v>
      </c>
      <c r="L59" s="202">
        <v>314.77999999999997</v>
      </c>
      <c r="M59" s="254">
        <v>313.02</v>
      </c>
      <c r="N59" s="242">
        <v>18.77</v>
      </c>
      <c r="O59" s="332">
        <v>248.21</v>
      </c>
      <c r="P59" s="37">
        <v>564.61</v>
      </c>
      <c r="Q59" s="402">
        <v>374.41</v>
      </c>
      <c r="R59" s="402">
        <v>630</v>
      </c>
      <c r="S59" s="31">
        <v>55</v>
      </c>
      <c r="T59" s="31">
        <v>55</v>
      </c>
      <c r="U59" s="31">
        <v>55</v>
      </c>
      <c r="V59" s="31">
        <v>55</v>
      </c>
      <c r="W59" s="31">
        <v>55</v>
      </c>
      <c r="X59" s="31">
        <v>55</v>
      </c>
      <c r="Y59" s="31">
        <v>55</v>
      </c>
      <c r="Z59" s="31">
        <v>55</v>
      </c>
      <c r="AA59" s="31">
        <v>55</v>
      </c>
      <c r="AB59" s="31">
        <v>55</v>
      </c>
      <c r="AC59" s="31">
        <v>55</v>
      </c>
      <c r="AD59" s="31">
        <v>55</v>
      </c>
      <c r="AE59" s="370">
        <f t="shared" si="4"/>
        <v>660</v>
      </c>
      <c r="AF59" s="68"/>
    </row>
    <row r="60" spans="2:32" x14ac:dyDescent="0.25">
      <c r="B60" s="54"/>
      <c r="C60" s="54" t="s">
        <v>72</v>
      </c>
      <c r="D60" s="54"/>
      <c r="E60" s="54"/>
      <c r="F60" s="73">
        <v>610.73</v>
      </c>
      <c r="G60" s="84">
        <v>787.95</v>
      </c>
      <c r="H60" s="129">
        <v>865.98</v>
      </c>
      <c r="I60" s="130">
        <v>551.23</v>
      </c>
      <c r="J60" s="184">
        <v>102.31</v>
      </c>
      <c r="K60" s="215">
        <v>164.79</v>
      </c>
      <c r="L60" s="196">
        <v>324.02</v>
      </c>
      <c r="M60" s="248">
        <v>49.98</v>
      </c>
      <c r="N60" s="234">
        <v>495.82</v>
      </c>
      <c r="O60" s="332">
        <v>228.13</v>
      </c>
      <c r="P60" s="37">
        <v>2262.87</v>
      </c>
      <c r="Q60" s="402">
        <v>1622.92</v>
      </c>
      <c r="R60" s="402">
        <v>1502</v>
      </c>
      <c r="S60" s="31">
        <v>228</v>
      </c>
      <c r="T60" s="31">
        <v>228</v>
      </c>
      <c r="U60" s="31">
        <v>228</v>
      </c>
      <c r="V60" s="31">
        <v>228</v>
      </c>
      <c r="W60" s="31">
        <v>227</v>
      </c>
      <c r="X60" s="31">
        <v>227</v>
      </c>
      <c r="Y60" s="31">
        <v>227</v>
      </c>
      <c r="Z60" s="31">
        <v>227</v>
      </c>
      <c r="AA60" s="31">
        <v>227</v>
      </c>
      <c r="AB60" s="31">
        <v>227</v>
      </c>
      <c r="AC60" s="31">
        <v>227</v>
      </c>
      <c r="AD60" s="31">
        <v>227</v>
      </c>
      <c r="AE60" s="370">
        <f t="shared" si="4"/>
        <v>2728</v>
      </c>
      <c r="AF60" s="131" t="s">
        <v>1</v>
      </c>
    </row>
    <row r="61" spans="2:32" x14ac:dyDescent="0.25">
      <c r="B61" s="54"/>
      <c r="C61" s="54" t="s">
        <v>73</v>
      </c>
      <c r="D61" s="54"/>
      <c r="E61" s="54"/>
      <c r="F61" s="69">
        <v>1447.54</v>
      </c>
      <c r="G61" s="84">
        <v>1246.8</v>
      </c>
      <c r="H61" s="4">
        <v>6893.41</v>
      </c>
      <c r="I61" s="5" t="s">
        <v>1</v>
      </c>
      <c r="J61" s="191"/>
      <c r="K61" s="222"/>
      <c r="L61" s="202">
        <v>30.23</v>
      </c>
      <c r="M61" s="254" t="s">
        <v>1</v>
      </c>
      <c r="N61" s="242"/>
      <c r="O61" s="332"/>
      <c r="P61" s="37">
        <v>41.05</v>
      </c>
      <c r="Q61" s="402" t="s">
        <v>1</v>
      </c>
      <c r="R61" s="402">
        <v>45</v>
      </c>
      <c r="S61" s="31">
        <v>5</v>
      </c>
      <c r="T61" s="31">
        <v>5</v>
      </c>
      <c r="U61" s="31">
        <v>5</v>
      </c>
      <c r="V61" s="31">
        <v>5</v>
      </c>
      <c r="W61" s="31">
        <v>5</v>
      </c>
      <c r="X61" s="31">
        <v>5</v>
      </c>
      <c r="Y61" s="31">
        <v>5</v>
      </c>
      <c r="Z61" s="31">
        <v>5</v>
      </c>
      <c r="AA61" s="31">
        <v>5</v>
      </c>
      <c r="AB61" s="31">
        <v>5</v>
      </c>
      <c r="AC61" s="31">
        <v>5</v>
      </c>
      <c r="AD61" s="31">
        <v>5</v>
      </c>
      <c r="AE61" s="370">
        <f t="shared" si="4"/>
        <v>60</v>
      </c>
      <c r="AF61" s="46"/>
    </row>
    <row r="62" spans="2:32" x14ac:dyDescent="0.25">
      <c r="B62" s="54"/>
      <c r="C62" s="54"/>
      <c r="D62" s="54"/>
      <c r="E62" s="54"/>
      <c r="F62" s="69"/>
      <c r="G62" s="84"/>
      <c r="H62" s="4"/>
      <c r="I62" s="5"/>
      <c r="J62" s="191"/>
      <c r="K62" s="222"/>
      <c r="L62" s="277"/>
      <c r="M62" s="277"/>
      <c r="N62" s="277"/>
      <c r="O62" s="331"/>
      <c r="P62" s="268"/>
      <c r="Q62" s="194"/>
      <c r="R62" s="194"/>
      <c r="S62" s="165"/>
      <c r="T62" s="165"/>
      <c r="U62" s="165"/>
      <c r="V62" s="165"/>
      <c r="W62" s="165"/>
      <c r="X62" s="165"/>
      <c r="Y62" s="165"/>
      <c r="Z62" s="165"/>
      <c r="AA62" s="165"/>
      <c r="AB62" s="165"/>
      <c r="AC62" s="165"/>
      <c r="AD62" s="165"/>
      <c r="AE62" s="268"/>
      <c r="AF62" s="46"/>
    </row>
    <row r="63" spans="2:32" x14ac:dyDescent="0.25">
      <c r="B63" s="66" t="s">
        <v>74</v>
      </c>
      <c r="F63" s="90">
        <f t="shared" ref="F63:N63" si="5">SUM(F30:F61)</f>
        <v>146939.26999999999</v>
      </c>
      <c r="G63" s="104">
        <f t="shared" si="5"/>
        <v>168094.57</v>
      </c>
      <c r="H63" s="105">
        <f t="shared" si="5"/>
        <v>212597.08000000005</v>
      </c>
      <c r="I63" s="106">
        <f t="shared" si="5"/>
        <v>222086.54</v>
      </c>
      <c r="J63" s="189">
        <f t="shared" si="5"/>
        <v>220866.37</v>
      </c>
      <c r="K63" s="219">
        <f t="shared" si="5"/>
        <v>256227.96999999994</v>
      </c>
      <c r="L63" s="200">
        <f t="shared" si="5"/>
        <v>253089.66</v>
      </c>
      <c r="M63" s="252">
        <f t="shared" si="5"/>
        <v>238273.09</v>
      </c>
      <c r="N63" s="240">
        <f t="shared" si="5"/>
        <v>250244.97000000003</v>
      </c>
      <c r="O63" s="334">
        <f>SUM(O30:O61)</f>
        <v>275848.74000000005</v>
      </c>
      <c r="P63" s="94">
        <f>SUM(P30:P61)</f>
        <v>297156.26999999996</v>
      </c>
      <c r="Q63" s="395">
        <f>SUM(Q30:Q61)</f>
        <v>267706.55999999994</v>
      </c>
      <c r="R63" s="395">
        <f>SUM(R30:R61)</f>
        <v>277395</v>
      </c>
      <c r="S63" s="246">
        <f t="shared" ref="S63:AD63" si="6">SUM(S30:S61)</f>
        <v>93799</v>
      </c>
      <c r="T63" s="244">
        <f t="shared" si="6"/>
        <v>34724</v>
      </c>
      <c r="U63" s="244">
        <f t="shared" si="6"/>
        <v>47039</v>
      </c>
      <c r="V63" s="244">
        <f t="shared" si="6"/>
        <v>32674</v>
      </c>
      <c r="W63" s="244">
        <f t="shared" si="6"/>
        <v>32682</v>
      </c>
      <c r="X63" s="244">
        <f t="shared" si="6"/>
        <v>46195</v>
      </c>
      <c r="Y63" s="244">
        <f t="shared" si="6"/>
        <v>60221</v>
      </c>
      <c r="Z63" s="244">
        <f t="shared" si="6"/>
        <v>32322</v>
      </c>
      <c r="AA63" s="244">
        <f t="shared" si="6"/>
        <v>47024</v>
      </c>
      <c r="AB63" s="244">
        <f t="shared" si="6"/>
        <v>33916</v>
      </c>
      <c r="AC63" s="244">
        <f t="shared" si="6"/>
        <v>37086</v>
      </c>
      <c r="AD63" s="244">
        <f t="shared" si="6"/>
        <v>46825</v>
      </c>
      <c r="AE63" s="368">
        <f>SUM(S63:AD63)</f>
        <v>544507</v>
      </c>
    </row>
    <row r="64" spans="2:32" x14ac:dyDescent="0.25">
      <c r="B64" s="66"/>
      <c r="G64" s="123" t="s">
        <v>1</v>
      </c>
      <c r="H64" s="39"/>
      <c r="I64" s="39"/>
      <c r="J64" s="39"/>
      <c r="K64" s="39"/>
      <c r="L64" s="39"/>
      <c r="M64" s="39"/>
      <c r="N64" s="39"/>
      <c r="O64" s="331"/>
      <c r="P64" s="45"/>
      <c r="Q64" s="45"/>
      <c r="R64" s="45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1"/>
      <c r="AD64" s="101"/>
      <c r="AE64" s="45">
        <f>SUM(AE30:AE61)</f>
        <v>544507</v>
      </c>
    </row>
    <row r="65" spans="2:35" x14ac:dyDescent="0.25">
      <c r="B65" s="66" t="s">
        <v>128</v>
      </c>
      <c r="G65" s="39"/>
      <c r="H65" s="39"/>
      <c r="I65" s="39"/>
      <c r="J65" s="39"/>
      <c r="K65" s="39"/>
      <c r="L65" s="39"/>
      <c r="M65" s="39"/>
      <c r="N65" s="39"/>
      <c r="O65" s="331"/>
      <c r="P65" s="96" t="s">
        <v>1</v>
      </c>
      <c r="Q65" s="96"/>
      <c r="R65" s="96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96" t="s">
        <v>1</v>
      </c>
      <c r="AF65" s="46"/>
    </row>
    <row r="66" spans="2:35" x14ac:dyDescent="0.25">
      <c r="B66" s="66"/>
      <c r="C66" t="s">
        <v>129</v>
      </c>
      <c r="F66" s="73">
        <v>83.96</v>
      </c>
      <c r="G66" s="84">
        <v>72.44</v>
      </c>
      <c r="H66" s="4">
        <v>75.709999999999994</v>
      </c>
      <c r="I66" s="5">
        <v>95.23</v>
      </c>
      <c r="J66" s="191">
        <v>129.28</v>
      </c>
      <c r="K66" s="222">
        <v>134.6</v>
      </c>
      <c r="L66" s="202">
        <v>124.51</v>
      </c>
      <c r="M66" s="254">
        <v>117.55</v>
      </c>
      <c r="N66" s="242">
        <v>391.93</v>
      </c>
      <c r="O66" s="332">
        <v>139.97</v>
      </c>
      <c r="P66" s="70">
        <v>145.76</v>
      </c>
      <c r="Q66" s="394">
        <v>431.72</v>
      </c>
      <c r="R66" s="394">
        <v>150</v>
      </c>
      <c r="S66" s="111" t="s">
        <v>1</v>
      </c>
      <c r="T66" s="268"/>
      <c r="U66" s="31">
        <v>87.5</v>
      </c>
      <c r="V66" s="31" t="s">
        <v>1</v>
      </c>
      <c r="W66" s="268"/>
      <c r="X66" s="31">
        <v>87.5</v>
      </c>
      <c r="Y66" s="268" t="s">
        <v>1</v>
      </c>
      <c r="Z66" s="268"/>
      <c r="AA66" s="31">
        <v>87.5</v>
      </c>
      <c r="AB66" s="268" t="s">
        <v>1</v>
      </c>
      <c r="AC66" s="268"/>
      <c r="AD66" s="31">
        <v>87.5</v>
      </c>
      <c r="AE66" s="367">
        <f>SUM(S66:AD66)</f>
        <v>350</v>
      </c>
      <c r="AF66" s="416" t="s">
        <v>1</v>
      </c>
    </row>
    <row r="67" spans="2:35" x14ac:dyDescent="0.25">
      <c r="C67" s="54" t="s">
        <v>77</v>
      </c>
      <c r="D67" s="132"/>
      <c r="E67" s="132"/>
      <c r="F67" s="73">
        <v>297.86</v>
      </c>
      <c r="G67" s="36">
        <v>21.42</v>
      </c>
      <c r="H67" s="4">
        <v>1111.04</v>
      </c>
      <c r="I67" s="5">
        <v>-22.91</v>
      </c>
      <c r="J67" s="191">
        <v>286.42</v>
      </c>
      <c r="K67" s="222">
        <v>135.80000000000001</v>
      </c>
      <c r="L67" s="202">
        <v>724.49</v>
      </c>
      <c r="M67" s="254">
        <v>422.33</v>
      </c>
      <c r="N67" s="242">
        <v>198.32</v>
      </c>
      <c r="O67" s="332">
        <v>145.38</v>
      </c>
      <c r="P67" s="70">
        <v>46.46</v>
      </c>
      <c r="Q67" s="394">
        <v>674.26</v>
      </c>
      <c r="R67" s="394">
        <v>225</v>
      </c>
      <c r="S67" s="111">
        <v>25</v>
      </c>
      <c r="T67" s="111">
        <v>25</v>
      </c>
      <c r="U67" s="111">
        <v>25</v>
      </c>
      <c r="V67" s="111">
        <v>25</v>
      </c>
      <c r="W67" s="111">
        <v>25</v>
      </c>
      <c r="X67" s="111">
        <v>25</v>
      </c>
      <c r="Y67" s="111">
        <v>25</v>
      </c>
      <c r="Z67" s="111">
        <v>25</v>
      </c>
      <c r="AA67" s="111">
        <v>25</v>
      </c>
      <c r="AB67" s="111">
        <v>25</v>
      </c>
      <c r="AC67" s="111">
        <v>25</v>
      </c>
      <c r="AD67" s="111">
        <v>25</v>
      </c>
      <c r="AE67" s="367">
        <f t="shared" ref="AE67:AE74" si="7">SUM(S67:AD67)</f>
        <v>300</v>
      </c>
      <c r="AF67" s="415"/>
    </row>
    <row r="68" spans="2:35" x14ac:dyDescent="0.25">
      <c r="C68" s="54" t="s">
        <v>78</v>
      </c>
      <c r="D68" s="54"/>
      <c r="E68" s="54"/>
      <c r="F68" s="73">
        <v>2899.07</v>
      </c>
      <c r="G68" s="84">
        <v>210</v>
      </c>
      <c r="H68" s="4">
        <v>2346.9699999999998</v>
      </c>
      <c r="I68" s="5">
        <v>11665.92</v>
      </c>
      <c r="J68" s="191">
        <v>23559.94</v>
      </c>
      <c r="K68" s="222">
        <v>41676.300000000003</v>
      </c>
      <c r="L68" s="202">
        <v>31901.040000000001</v>
      </c>
      <c r="M68" s="254">
        <v>37330.28</v>
      </c>
      <c r="N68" s="242">
        <v>6813.58</v>
      </c>
      <c r="O68" s="332">
        <v>20827.490000000002</v>
      </c>
      <c r="P68" s="70">
        <v>32684.92</v>
      </c>
      <c r="Q68" s="394">
        <v>25163.18</v>
      </c>
      <c r="R68" s="394">
        <v>30001</v>
      </c>
      <c r="S68" s="111">
        <v>2500</v>
      </c>
      <c r="T68" s="111">
        <v>2500</v>
      </c>
      <c r="U68" s="111">
        <v>2500</v>
      </c>
      <c r="V68" s="111">
        <v>2500</v>
      </c>
      <c r="W68" s="111">
        <v>2500</v>
      </c>
      <c r="X68" s="111">
        <v>2500</v>
      </c>
      <c r="Y68" s="111">
        <v>2500</v>
      </c>
      <c r="Z68" s="111">
        <v>2500</v>
      </c>
      <c r="AA68" s="111">
        <v>2500</v>
      </c>
      <c r="AB68" s="111">
        <v>2500</v>
      </c>
      <c r="AC68" s="111">
        <v>2500</v>
      </c>
      <c r="AD68" s="111">
        <v>2500</v>
      </c>
      <c r="AE68" s="367">
        <f t="shared" si="7"/>
        <v>30000</v>
      </c>
      <c r="AF68" s="415" t="s">
        <v>1</v>
      </c>
    </row>
    <row r="69" spans="2:35" x14ac:dyDescent="0.25">
      <c r="C69" s="54" t="s">
        <v>130</v>
      </c>
      <c r="F69" s="73">
        <v>530</v>
      </c>
      <c r="G69" s="84">
        <v>1472.5</v>
      </c>
      <c r="H69" s="129">
        <v>5311.25</v>
      </c>
      <c r="I69" s="130">
        <v>22253.75</v>
      </c>
      <c r="J69" s="184">
        <v>1440.84</v>
      </c>
      <c r="K69" s="215">
        <v>28085.41</v>
      </c>
      <c r="L69" s="196" t="s">
        <v>1</v>
      </c>
      <c r="M69" s="248">
        <v>17277.25</v>
      </c>
      <c r="N69" s="234">
        <v>3722.35</v>
      </c>
      <c r="O69" s="332"/>
      <c r="P69" s="70"/>
      <c r="Q69" s="394">
        <v>373.67</v>
      </c>
      <c r="R69" s="394">
        <v>1500</v>
      </c>
      <c r="S69" s="111">
        <v>2500</v>
      </c>
      <c r="T69" s="258" t="s">
        <v>1</v>
      </c>
      <c r="U69" s="111" t="s">
        <v>1</v>
      </c>
      <c r="V69" s="111"/>
      <c r="W69" s="258"/>
      <c r="X69" s="111"/>
      <c r="Y69" s="258"/>
      <c r="Z69" s="258"/>
      <c r="AA69" s="111"/>
      <c r="AB69" s="258"/>
      <c r="AC69" s="258" t="s">
        <v>1</v>
      </c>
      <c r="AD69" s="111"/>
      <c r="AE69" s="367">
        <f t="shared" si="7"/>
        <v>2500</v>
      </c>
      <c r="AF69" s="412" t="s">
        <v>1</v>
      </c>
    </row>
    <row r="70" spans="2:35" x14ac:dyDescent="0.25">
      <c r="C70" s="54" t="s">
        <v>82</v>
      </c>
      <c r="F70" s="73">
        <v>6220</v>
      </c>
      <c r="G70" s="84">
        <v>5300</v>
      </c>
      <c r="H70" s="4">
        <v>6060</v>
      </c>
      <c r="I70" s="5">
        <v>5560</v>
      </c>
      <c r="J70" s="191">
        <v>6460</v>
      </c>
      <c r="K70" s="222">
        <v>5800</v>
      </c>
      <c r="L70" s="202">
        <v>5963.34</v>
      </c>
      <c r="M70" s="254">
        <v>6780</v>
      </c>
      <c r="N70" s="242">
        <v>6720</v>
      </c>
      <c r="O70" s="332">
        <v>5600</v>
      </c>
      <c r="P70" s="70">
        <v>2280</v>
      </c>
      <c r="Q70" s="394" t="s">
        <v>1</v>
      </c>
      <c r="R70" s="394">
        <v>200</v>
      </c>
      <c r="S70" s="111" t="s">
        <v>1</v>
      </c>
      <c r="T70" s="111" t="s">
        <v>1</v>
      </c>
      <c r="U70" s="111" t="s">
        <v>1</v>
      </c>
      <c r="V70" s="111" t="s">
        <v>1</v>
      </c>
      <c r="W70" s="111" t="s">
        <v>1</v>
      </c>
      <c r="X70" s="111" t="s">
        <v>1</v>
      </c>
      <c r="Y70" s="111" t="s">
        <v>1</v>
      </c>
      <c r="Z70" s="111" t="s">
        <v>1</v>
      </c>
      <c r="AA70" s="111" t="s">
        <v>1</v>
      </c>
      <c r="AB70" s="111" t="s">
        <v>1</v>
      </c>
      <c r="AC70" s="111" t="s">
        <v>1</v>
      </c>
      <c r="AD70" s="111" t="s">
        <v>1</v>
      </c>
      <c r="AE70" s="367">
        <f t="shared" si="7"/>
        <v>0</v>
      </c>
      <c r="AF70" s="412" t="s">
        <v>1</v>
      </c>
    </row>
    <row r="71" spans="2:35" x14ac:dyDescent="0.25">
      <c r="C71" s="54" t="s">
        <v>83</v>
      </c>
      <c r="D71" s="54"/>
      <c r="E71" s="54"/>
      <c r="F71" s="73">
        <v>26815.17</v>
      </c>
      <c r="G71" s="84">
        <v>19846.71</v>
      </c>
      <c r="H71" s="4">
        <v>12820.45</v>
      </c>
      <c r="I71" s="5">
        <v>13895.56</v>
      </c>
      <c r="J71" s="191">
        <v>32195.68</v>
      </c>
      <c r="K71" s="222">
        <v>27299.360000000001</v>
      </c>
      <c r="L71" s="202">
        <v>52707.839999999997</v>
      </c>
      <c r="M71" s="254">
        <v>52422.94</v>
      </c>
      <c r="N71" s="242">
        <v>37182.18</v>
      </c>
      <c r="O71" s="332">
        <v>45814.86</v>
      </c>
      <c r="P71" s="70">
        <v>38829.65</v>
      </c>
      <c r="Q71" s="394">
        <v>43359.22</v>
      </c>
      <c r="R71" s="394">
        <v>63900</v>
      </c>
      <c r="S71" s="111">
        <v>7083</v>
      </c>
      <c r="T71" s="111">
        <v>7083</v>
      </c>
      <c r="U71" s="111">
        <v>7083</v>
      </c>
      <c r="V71" s="111">
        <v>7083</v>
      </c>
      <c r="W71" s="111">
        <v>7084</v>
      </c>
      <c r="X71" s="111">
        <v>7084</v>
      </c>
      <c r="Y71" s="111">
        <v>7084</v>
      </c>
      <c r="Z71" s="111">
        <v>7084</v>
      </c>
      <c r="AA71" s="111">
        <v>7083</v>
      </c>
      <c r="AB71" s="111">
        <v>7083</v>
      </c>
      <c r="AC71" s="111">
        <v>7083</v>
      </c>
      <c r="AD71" s="111">
        <v>7083</v>
      </c>
      <c r="AE71" s="367">
        <f t="shared" si="7"/>
        <v>85000</v>
      </c>
      <c r="AF71" s="413" t="s">
        <v>215</v>
      </c>
    </row>
    <row r="72" spans="2:35" x14ac:dyDescent="0.25">
      <c r="C72" s="54" t="s">
        <v>86</v>
      </c>
      <c r="F72" s="73">
        <v>17624.25</v>
      </c>
      <c r="G72" s="84">
        <v>18728.27</v>
      </c>
      <c r="H72" s="4">
        <v>16224.18</v>
      </c>
      <c r="I72" s="5">
        <v>15719.64</v>
      </c>
      <c r="J72" s="191">
        <v>15633.29</v>
      </c>
      <c r="K72" s="222">
        <v>12222.57</v>
      </c>
      <c r="L72" s="202">
        <v>16223.41</v>
      </c>
      <c r="M72" s="254">
        <v>12537.35</v>
      </c>
      <c r="N72" s="242">
        <v>9239.49</v>
      </c>
      <c r="O72" s="332">
        <v>3374.97</v>
      </c>
      <c r="P72" s="70">
        <v>6617.42</v>
      </c>
      <c r="Q72" s="394">
        <v>12580.85</v>
      </c>
      <c r="R72" s="394">
        <v>10800</v>
      </c>
      <c r="S72" s="111" t="s">
        <v>1</v>
      </c>
      <c r="T72" s="111" t="s">
        <v>1</v>
      </c>
      <c r="U72" s="111" t="s">
        <v>1</v>
      </c>
      <c r="V72" s="111" t="s">
        <v>1</v>
      </c>
      <c r="W72" s="111">
        <v>1785</v>
      </c>
      <c r="X72" s="111">
        <v>1786</v>
      </c>
      <c r="Y72" s="111">
        <v>1786</v>
      </c>
      <c r="Z72" s="111">
        <v>1786</v>
      </c>
      <c r="AA72" s="111">
        <v>1786</v>
      </c>
      <c r="AB72" s="111">
        <v>1786</v>
      </c>
      <c r="AC72" s="111">
        <v>1785</v>
      </c>
      <c r="AD72" s="111" t="s">
        <v>1</v>
      </c>
      <c r="AE72" s="367">
        <f t="shared" si="7"/>
        <v>12500</v>
      </c>
      <c r="AF72" s="412" t="s">
        <v>1</v>
      </c>
    </row>
    <row r="73" spans="2:35" x14ac:dyDescent="0.25">
      <c r="C73" s="54" t="s">
        <v>87</v>
      </c>
      <c r="F73" s="73"/>
      <c r="G73" s="84"/>
      <c r="H73" s="4"/>
      <c r="I73" s="5"/>
      <c r="J73" s="191"/>
      <c r="K73" s="222"/>
      <c r="L73" s="202"/>
      <c r="M73" s="254" t="s">
        <v>1</v>
      </c>
      <c r="N73" s="242"/>
      <c r="O73" s="332"/>
      <c r="P73" s="70">
        <f>SUM(D73:O73)</f>
        <v>0</v>
      </c>
      <c r="Q73" s="394"/>
      <c r="R73" s="394"/>
      <c r="S73" s="111"/>
      <c r="T73" s="111"/>
      <c r="U73" s="111"/>
      <c r="V73" s="111" t="s">
        <v>1</v>
      </c>
      <c r="W73" s="111"/>
      <c r="X73" s="111"/>
      <c r="Y73" s="111"/>
      <c r="Z73" s="111"/>
      <c r="AA73" s="111"/>
      <c r="AB73" s="111"/>
      <c r="AC73" s="111"/>
      <c r="AD73" s="111"/>
      <c r="AE73" s="367">
        <f>SUM(S73:AD73)</f>
        <v>0</v>
      </c>
      <c r="AF73" s="412"/>
    </row>
    <row r="74" spans="2:35" x14ac:dyDescent="0.25">
      <c r="C74" t="s">
        <v>80</v>
      </c>
      <c r="F74" s="73">
        <v>6282.5</v>
      </c>
      <c r="G74" s="84">
        <v>8806.19</v>
      </c>
      <c r="H74" s="4">
        <v>192.19</v>
      </c>
      <c r="I74" s="5">
        <v>375</v>
      </c>
      <c r="J74" s="191"/>
      <c r="K74" s="222"/>
      <c r="L74" s="202" t="s">
        <v>1</v>
      </c>
      <c r="M74" s="254" t="s">
        <v>1</v>
      </c>
      <c r="N74" s="242"/>
      <c r="O74" s="332"/>
      <c r="P74" s="70">
        <v>0</v>
      </c>
      <c r="Q74" s="394">
        <v>218</v>
      </c>
      <c r="R74" s="394"/>
      <c r="S74" s="111" t="s">
        <v>1</v>
      </c>
      <c r="T74" s="111" t="s">
        <v>1</v>
      </c>
      <c r="U74" s="111" t="s">
        <v>1</v>
      </c>
      <c r="V74" s="111" t="s">
        <v>1</v>
      </c>
      <c r="W74" s="111" t="s">
        <v>1</v>
      </c>
      <c r="X74" s="111"/>
      <c r="Y74" s="111"/>
      <c r="Z74" s="111"/>
      <c r="AA74" s="111"/>
      <c r="AB74" s="111"/>
      <c r="AC74" s="111"/>
      <c r="AD74" s="111"/>
      <c r="AE74" s="367">
        <f t="shared" si="7"/>
        <v>0</v>
      </c>
      <c r="AF74" s="415" t="s">
        <v>1</v>
      </c>
    </row>
    <row r="75" spans="2:35" hidden="1" x14ac:dyDescent="0.25">
      <c r="C75" s="54" t="s">
        <v>131</v>
      </c>
      <c r="F75" s="73">
        <v>1725</v>
      </c>
      <c r="G75" s="84">
        <v>952.04</v>
      </c>
      <c r="H75" s="4" t="s">
        <v>1</v>
      </c>
      <c r="I75" s="5">
        <v>80766.02</v>
      </c>
      <c r="J75" s="191">
        <v>62588.68</v>
      </c>
      <c r="K75" s="222"/>
      <c r="L75" s="202" t="s">
        <v>1</v>
      </c>
      <c r="M75" s="254"/>
      <c r="N75" s="242"/>
      <c r="O75" s="332"/>
      <c r="P75" s="70">
        <f>SUM(L75:O75)</f>
        <v>0</v>
      </c>
      <c r="Q75" s="394"/>
      <c r="R75" s="394"/>
      <c r="S75" s="256"/>
      <c r="T75" s="256"/>
      <c r="U75" s="256"/>
      <c r="V75" s="256"/>
      <c r="W75" s="256"/>
      <c r="X75" s="256"/>
      <c r="Y75" s="256"/>
      <c r="Z75" s="256"/>
      <c r="AA75" s="256"/>
      <c r="AB75" s="256"/>
      <c r="AC75" s="256" t="s">
        <v>1</v>
      </c>
      <c r="AD75" s="256"/>
      <c r="AE75" s="367">
        <f>SUM(AA75:AD75)</f>
        <v>0</v>
      </c>
      <c r="AF75" s="412"/>
    </row>
    <row r="76" spans="2:35" hidden="1" x14ac:dyDescent="0.25">
      <c r="C76" s="54" t="s">
        <v>88</v>
      </c>
      <c r="D76" s="54"/>
      <c r="E76" s="54"/>
      <c r="F76" s="1"/>
      <c r="G76" s="84"/>
      <c r="H76" s="4"/>
      <c r="I76" s="5"/>
      <c r="J76" s="191"/>
      <c r="K76" s="222"/>
      <c r="L76" s="202"/>
      <c r="M76" s="254" t="s">
        <v>1</v>
      </c>
      <c r="N76" s="242" t="s">
        <v>1</v>
      </c>
      <c r="O76" s="332"/>
      <c r="P76" s="70">
        <f>SUM(D76:O76)</f>
        <v>0</v>
      </c>
      <c r="Q76" s="394"/>
      <c r="R76" s="394"/>
      <c r="S76" s="256" t="s">
        <v>1</v>
      </c>
      <c r="T76" s="256"/>
      <c r="U76" s="256" t="s">
        <v>1</v>
      </c>
      <c r="V76" s="256"/>
      <c r="W76" s="256" t="s">
        <v>1</v>
      </c>
      <c r="X76" s="256"/>
      <c r="Y76" s="256" t="s">
        <v>1</v>
      </c>
      <c r="Z76" s="256"/>
      <c r="AA76" s="256" t="s">
        <v>1</v>
      </c>
      <c r="AB76" s="256"/>
      <c r="AC76" s="256" t="s">
        <v>1</v>
      </c>
      <c r="AD76" s="256"/>
      <c r="AE76" s="367">
        <f>SUM(S76:AD76)</f>
        <v>0</v>
      </c>
      <c r="AF76" s="412"/>
    </row>
    <row r="77" spans="2:35" x14ac:dyDescent="0.25">
      <c r="B77" s="54"/>
      <c r="C77" s="54" t="s">
        <v>132</v>
      </c>
      <c r="D77" s="54"/>
      <c r="E77" s="54"/>
      <c r="F77" s="73">
        <v>13551.87</v>
      </c>
      <c r="G77" s="84">
        <v>29995.26</v>
      </c>
      <c r="H77" s="129">
        <v>23447.4</v>
      </c>
      <c r="I77" s="130">
        <v>40806.199999999997</v>
      </c>
      <c r="J77" s="184">
        <v>93273.41</v>
      </c>
      <c r="K77" s="215">
        <v>24270.19</v>
      </c>
      <c r="L77" s="196">
        <v>24747.69</v>
      </c>
      <c r="M77" s="248">
        <v>24468.47</v>
      </c>
      <c r="N77" s="234">
        <v>20401.936000000002</v>
      </c>
      <c r="O77" s="332">
        <v>21131.1</v>
      </c>
      <c r="P77" s="37">
        <v>37191.64</v>
      </c>
      <c r="Q77" s="402">
        <v>5625</v>
      </c>
      <c r="R77" s="402">
        <v>5650</v>
      </c>
      <c r="S77" s="111"/>
      <c r="T77" s="111"/>
      <c r="U77" s="111"/>
      <c r="V77" s="111"/>
      <c r="W77" s="111">
        <v>5000</v>
      </c>
      <c r="X77" s="111">
        <v>650</v>
      </c>
      <c r="Y77" s="111" t="s">
        <v>1</v>
      </c>
      <c r="Z77" s="258" t="s">
        <v>1</v>
      </c>
      <c r="AA77" s="111"/>
      <c r="AB77" s="111" t="s">
        <v>1</v>
      </c>
      <c r="AC77" s="111">
        <v>34350</v>
      </c>
      <c r="AD77" s="111"/>
      <c r="AE77" s="370">
        <f>SUM(S77:AD77)</f>
        <v>40000</v>
      </c>
      <c r="AF77" s="412" t="s">
        <v>231</v>
      </c>
      <c r="AG77" s="54"/>
      <c r="AH77" s="54"/>
      <c r="AI77" s="54"/>
    </row>
    <row r="78" spans="2:35" x14ac:dyDescent="0.25">
      <c r="B78" s="54"/>
      <c r="C78" s="54" t="s">
        <v>84</v>
      </c>
      <c r="D78" s="54"/>
      <c r="E78" s="54"/>
      <c r="F78" s="73"/>
      <c r="G78" s="84"/>
      <c r="H78" s="129"/>
      <c r="I78" s="130"/>
      <c r="J78" s="184"/>
      <c r="K78" s="215"/>
      <c r="L78" s="196">
        <v>466.21</v>
      </c>
      <c r="M78" s="248">
        <v>150</v>
      </c>
      <c r="N78" s="234">
        <v>1330.51</v>
      </c>
      <c r="O78" s="332"/>
      <c r="P78" s="37">
        <v>659</v>
      </c>
      <c r="Q78" s="402" t="s">
        <v>1</v>
      </c>
      <c r="R78" s="402">
        <v>1200</v>
      </c>
      <c r="S78" s="111" t="s">
        <v>1</v>
      </c>
      <c r="T78" s="111" t="s">
        <v>1</v>
      </c>
      <c r="U78" s="111" t="s">
        <v>1</v>
      </c>
      <c r="V78" s="111">
        <v>200</v>
      </c>
      <c r="W78" s="111">
        <v>200</v>
      </c>
      <c r="X78" s="111">
        <v>200</v>
      </c>
      <c r="Y78" s="111">
        <v>200</v>
      </c>
      <c r="Z78" s="111">
        <v>200</v>
      </c>
      <c r="AA78" s="111">
        <v>200</v>
      </c>
      <c r="AB78" s="111">
        <v>200</v>
      </c>
      <c r="AC78" s="111" t="s">
        <v>1</v>
      </c>
      <c r="AD78" s="111" t="s">
        <v>1</v>
      </c>
      <c r="AE78" s="370">
        <f>SUM(S78:AD78)</f>
        <v>1400</v>
      </c>
      <c r="AF78" s="412"/>
      <c r="AG78" s="54"/>
      <c r="AH78" s="54"/>
      <c r="AI78" s="54"/>
    </row>
    <row r="79" spans="2:35" x14ac:dyDescent="0.25">
      <c r="B79" s="54"/>
      <c r="C79" s="54"/>
      <c r="D79" s="54"/>
      <c r="E79" s="54"/>
      <c r="F79" s="73"/>
      <c r="G79" s="273"/>
      <c r="H79" s="274"/>
      <c r="I79" s="172"/>
      <c r="J79" s="275"/>
      <c r="K79" s="276"/>
      <c r="L79" s="278"/>
      <c r="M79" s="279"/>
      <c r="N79" s="279"/>
      <c r="O79" s="331"/>
      <c r="P79" s="194"/>
      <c r="Q79" s="194"/>
      <c r="R79" s="194"/>
      <c r="S79" s="135"/>
      <c r="T79" s="135"/>
      <c r="U79" s="135"/>
      <c r="V79" s="135"/>
      <c r="W79" s="135"/>
      <c r="X79" s="135"/>
      <c r="Y79" s="135"/>
      <c r="Z79" s="135"/>
      <c r="AA79" s="135"/>
      <c r="AB79" s="135"/>
      <c r="AC79" s="135"/>
      <c r="AD79" s="135"/>
      <c r="AE79" s="194"/>
      <c r="AF79" s="68"/>
      <c r="AG79" s="54"/>
      <c r="AH79" s="54"/>
      <c r="AI79" s="54"/>
    </row>
    <row r="80" spans="2:35" x14ac:dyDescent="0.25">
      <c r="B80" s="66" t="s">
        <v>133</v>
      </c>
      <c r="F80" s="136">
        <f>SUM(F66:F77)</f>
        <v>76029.679999999993</v>
      </c>
      <c r="G80" s="91">
        <f>SUM(G66:G75)</f>
        <v>55409.57</v>
      </c>
      <c r="H80" s="92">
        <f>SUM(H66:H77)</f>
        <v>67589.19</v>
      </c>
      <c r="I80" s="93">
        <f>SUM(I66:I77)</f>
        <v>191114.41000000003</v>
      </c>
      <c r="J80" s="203">
        <f>SUM(J66:J77)</f>
        <v>235567.54</v>
      </c>
      <c r="K80" s="223">
        <f>SUM(K66:K77)</f>
        <v>139624.23000000001</v>
      </c>
      <c r="L80" s="200">
        <f t="shared" ref="L80:Q80" si="8">SUM(L66:L78)</f>
        <v>132858.53</v>
      </c>
      <c r="M80" s="255">
        <f t="shared" si="8"/>
        <v>151506.17000000001</v>
      </c>
      <c r="N80" s="243">
        <f t="shared" si="8"/>
        <v>86000.295999999988</v>
      </c>
      <c r="O80" s="334">
        <f t="shared" si="8"/>
        <v>97033.76999999999</v>
      </c>
      <c r="P80" s="74">
        <f t="shared" si="8"/>
        <v>118454.85</v>
      </c>
      <c r="Q80" s="401">
        <f t="shared" si="8"/>
        <v>88425.900000000009</v>
      </c>
      <c r="R80" s="395">
        <f>SUM(R66:R78)</f>
        <v>113626</v>
      </c>
      <c r="S80" s="244">
        <f t="shared" ref="S80:AD80" si="9">SUM(S66:S78)</f>
        <v>12108</v>
      </c>
      <c r="T80" s="244">
        <f t="shared" si="9"/>
        <v>9608</v>
      </c>
      <c r="U80" s="244">
        <f t="shared" si="9"/>
        <v>9695.5</v>
      </c>
      <c r="V80" s="244">
        <f t="shared" si="9"/>
        <v>9808</v>
      </c>
      <c r="W80" s="244">
        <f t="shared" si="9"/>
        <v>16594</v>
      </c>
      <c r="X80" s="244">
        <f t="shared" si="9"/>
        <v>12332.5</v>
      </c>
      <c r="Y80" s="244">
        <f t="shared" si="9"/>
        <v>11595</v>
      </c>
      <c r="Z80" s="244">
        <f t="shared" si="9"/>
        <v>11595</v>
      </c>
      <c r="AA80" s="244">
        <f t="shared" si="9"/>
        <v>11681.5</v>
      </c>
      <c r="AB80" s="244">
        <f t="shared" si="9"/>
        <v>11594</v>
      </c>
      <c r="AC80" s="244">
        <f t="shared" si="9"/>
        <v>45743</v>
      </c>
      <c r="AD80" s="244">
        <f t="shared" si="9"/>
        <v>9695.5</v>
      </c>
      <c r="AE80" s="363">
        <f>SUM(S80:AD80)</f>
        <v>172050</v>
      </c>
    </row>
    <row r="81" spans="1:35" x14ac:dyDescent="0.25">
      <c r="F81" s="137"/>
      <c r="G81" s="123" t="s">
        <v>1</v>
      </c>
      <c r="H81" s="39"/>
      <c r="I81" s="39"/>
      <c r="J81" s="39"/>
      <c r="K81" s="39"/>
      <c r="L81" s="39"/>
      <c r="M81" s="39"/>
      <c r="N81" s="39"/>
      <c r="O81" s="331"/>
      <c r="Q81" s="96"/>
      <c r="R81" s="96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96">
        <f>SUM(AE66:AE78)</f>
        <v>172050</v>
      </c>
    </row>
    <row r="82" spans="1:35" x14ac:dyDescent="0.25">
      <c r="F82" s="137"/>
      <c r="G82" s="123" t="s">
        <v>1</v>
      </c>
      <c r="H82"/>
      <c r="I82"/>
      <c r="J82"/>
      <c r="K82"/>
      <c r="L82"/>
      <c r="M82"/>
      <c r="N82"/>
      <c r="O82" s="331"/>
      <c r="P82" s="39" t="s">
        <v>1</v>
      </c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 t="s">
        <v>1</v>
      </c>
      <c r="AF82" s="3"/>
    </row>
    <row r="83" spans="1:35" x14ac:dyDescent="0.25">
      <c r="A83" s="66" t="s">
        <v>91</v>
      </c>
      <c r="F83" s="138">
        <f t="shared" ref="F83:O83" si="10">+F63+F80</f>
        <v>222968.94999999998</v>
      </c>
      <c r="G83" s="139">
        <f t="shared" si="10"/>
        <v>223504.14</v>
      </c>
      <c r="H83" s="105">
        <f t="shared" si="10"/>
        <v>280186.27</v>
      </c>
      <c r="I83" s="106">
        <f t="shared" si="10"/>
        <v>413200.95000000007</v>
      </c>
      <c r="J83" s="189">
        <f t="shared" si="10"/>
        <v>456433.91000000003</v>
      </c>
      <c r="K83" s="219">
        <f t="shared" si="10"/>
        <v>395852.19999999995</v>
      </c>
      <c r="L83" s="200">
        <f t="shared" si="10"/>
        <v>385948.19</v>
      </c>
      <c r="M83" s="252">
        <f t="shared" si="10"/>
        <v>389779.26</v>
      </c>
      <c r="N83" s="240">
        <f t="shared" si="10"/>
        <v>336245.266</v>
      </c>
      <c r="O83" s="323">
        <f t="shared" si="10"/>
        <v>372882.51</v>
      </c>
      <c r="P83" s="108">
        <f>+P63+P80</f>
        <v>415611.12</v>
      </c>
      <c r="Q83" s="396">
        <f>+Q63+Q80</f>
        <v>356132.45999999996</v>
      </c>
      <c r="R83" s="396">
        <f>+R80+R63</f>
        <v>391021</v>
      </c>
      <c r="S83" s="140">
        <f>+S63+S80</f>
        <v>105907</v>
      </c>
      <c r="T83" s="107">
        <f t="shared" ref="T83:AD83" si="11">SUM(T80+T63)</f>
        <v>44332</v>
      </c>
      <c r="U83" s="107">
        <f t="shared" si="11"/>
        <v>56734.5</v>
      </c>
      <c r="V83" s="107">
        <f t="shared" si="11"/>
        <v>42482</v>
      </c>
      <c r="W83" s="107">
        <f t="shared" si="11"/>
        <v>49276</v>
      </c>
      <c r="X83" s="107">
        <f t="shared" si="11"/>
        <v>58527.5</v>
      </c>
      <c r="Y83" s="107">
        <f t="shared" si="11"/>
        <v>71816</v>
      </c>
      <c r="Z83" s="107">
        <f t="shared" si="11"/>
        <v>43917</v>
      </c>
      <c r="AA83" s="107">
        <f t="shared" si="11"/>
        <v>58705.5</v>
      </c>
      <c r="AB83" s="107">
        <f t="shared" si="11"/>
        <v>45510</v>
      </c>
      <c r="AC83" s="107">
        <f t="shared" si="11"/>
        <v>82829</v>
      </c>
      <c r="AD83" s="107">
        <f t="shared" si="11"/>
        <v>56520.5</v>
      </c>
      <c r="AE83" s="218">
        <f>SUM(S83:AD83)</f>
        <v>716557</v>
      </c>
      <c r="AF83" s="141" t="s">
        <v>1</v>
      </c>
    </row>
    <row r="84" spans="1:35" x14ac:dyDescent="0.25">
      <c r="F84" s="137"/>
      <c r="G84" s="39" t="s">
        <v>1</v>
      </c>
      <c r="H84" s="39"/>
      <c r="I84" s="39"/>
      <c r="J84" s="39"/>
      <c r="K84" s="39"/>
      <c r="L84" s="39"/>
      <c r="M84" s="39"/>
      <c r="N84" s="39"/>
      <c r="O84" s="331"/>
      <c r="P84" s="96" t="s">
        <v>1</v>
      </c>
      <c r="Q84" s="96"/>
      <c r="R84" s="96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96">
        <f>+AE81+AE64</f>
        <v>716557</v>
      </c>
    </row>
    <row r="85" spans="1:35" x14ac:dyDescent="0.25">
      <c r="F85" s="137"/>
      <c r="G85"/>
      <c r="H85"/>
      <c r="I85"/>
      <c r="J85"/>
      <c r="K85"/>
      <c r="L85"/>
      <c r="M85"/>
      <c r="N85"/>
      <c r="O85" s="331"/>
      <c r="P85" s="96"/>
      <c r="Q85" s="96"/>
      <c r="R85" s="96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96"/>
      <c r="AF85" s="3"/>
      <c r="AG85" t="s">
        <v>1</v>
      </c>
      <c r="AH85" t="s">
        <v>1</v>
      </c>
    </row>
    <row r="86" spans="1:35" ht="15.75" thickBot="1" x14ac:dyDescent="0.3">
      <c r="A86" s="66" t="s">
        <v>92</v>
      </c>
      <c r="F86" s="142">
        <f t="shared" ref="F86:O86" si="12">+F24-F83</f>
        <v>124580.38000000003</v>
      </c>
      <c r="G86" s="139">
        <f t="shared" si="12"/>
        <v>158946.43</v>
      </c>
      <c r="H86" s="105">
        <f t="shared" si="12"/>
        <v>78082.919999999925</v>
      </c>
      <c r="I86" s="204">
        <f t="shared" si="12"/>
        <v>-59398.860000000102</v>
      </c>
      <c r="J86" s="203">
        <f t="shared" si="12"/>
        <v>87605.809999999939</v>
      </c>
      <c r="K86" s="223">
        <f t="shared" si="12"/>
        <v>372655.44000000006</v>
      </c>
      <c r="L86" s="200">
        <f t="shared" si="12"/>
        <v>360829.01000000007</v>
      </c>
      <c r="M86" s="255">
        <f t="shared" si="12"/>
        <v>194868.83999999997</v>
      </c>
      <c r="N86" s="243">
        <f t="shared" si="12"/>
        <v>210625.94399999996</v>
      </c>
      <c r="O86" s="338">
        <f t="shared" si="12"/>
        <v>1319601.82</v>
      </c>
      <c r="P86" s="109">
        <f>+P24-P83</f>
        <v>415287.82000000007</v>
      </c>
      <c r="Q86" s="393">
        <f>+Q24-Q83</f>
        <v>512021.30000000005</v>
      </c>
      <c r="R86" s="393">
        <f>+R24-R83</f>
        <v>654184</v>
      </c>
      <c r="S86" s="143">
        <f t="shared" ref="S86:AD86" si="13">+S24-S83</f>
        <v>-21625</v>
      </c>
      <c r="T86" s="143">
        <f t="shared" si="13"/>
        <v>39950</v>
      </c>
      <c r="U86" s="143">
        <f t="shared" si="13"/>
        <v>27547.5</v>
      </c>
      <c r="V86" s="143">
        <f t="shared" si="13"/>
        <v>41800</v>
      </c>
      <c r="W86" s="143">
        <f t="shared" si="13"/>
        <v>50840</v>
      </c>
      <c r="X86" s="143">
        <f t="shared" si="13"/>
        <v>64990.5</v>
      </c>
      <c r="Y86" s="143">
        <f t="shared" si="13"/>
        <v>51801</v>
      </c>
      <c r="Z86" s="143">
        <f t="shared" si="13"/>
        <v>81200</v>
      </c>
      <c r="AA86" s="143">
        <f t="shared" si="13"/>
        <v>45909.5</v>
      </c>
      <c r="AB86" s="143">
        <f t="shared" si="13"/>
        <v>54705</v>
      </c>
      <c r="AC86" s="143">
        <f t="shared" si="13"/>
        <v>1453</v>
      </c>
      <c r="AD86" s="143">
        <f t="shared" si="13"/>
        <v>27761.5</v>
      </c>
      <c r="AE86" s="369">
        <f>SUM(S86:AD86)</f>
        <v>466333</v>
      </c>
      <c r="AF86" s="3"/>
    </row>
    <row r="87" spans="1:35" ht="15.75" thickTop="1" x14ac:dyDescent="0.25">
      <c r="F87" s="137"/>
      <c r="G87" s="39" t="s">
        <v>1</v>
      </c>
      <c r="H87" s="39"/>
      <c r="I87" s="39"/>
      <c r="J87" s="39"/>
      <c r="K87" s="39"/>
      <c r="L87" s="39"/>
      <c r="M87" s="39"/>
      <c r="N87" s="39"/>
      <c r="O87" s="331"/>
      <c r="P87" s="96" t="s">
        <v>1</v>
      </c>
      <c r="Q87" s="96"/>
      <c r="R87" s="96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96">
        <f>+AE25-AE84</f>
        <v>466333</v>
      </c>
      <c r="AF87" s="3"/>
    </row>
    <row r="88" spans="1:35" x14ac:dyDescent="0.25">
      <c r="A88" s="66" t="s">
        <v>1</v>
      </c>
      <c r="F88" s="137"/>
      <c r="G88" s="39"/>
      <c r="H88" s="39"/>
      <c r="I88" s="39"/>
      <c r="J88" s="39"/>
      <c r="K88" s="39"/>
      <c r="L88" s="39"/>
      <c r="M88" s="39"/>
      <c r="N88" s="39"/>
      <c r="O88" s="331"/>
      <c r="P88" s="96"/>
      <c r="Q88" s="96"/>
      <c r="R88" s="96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96"/>
      <c r="AF88" s="3"/>
    </row>
    <row r="89" spans="1:35" x14ac:dyDescent="0.25">
      <c r="A89" s="66" t="s">
        <v>134</v>
      </c>
      <c r="F89" s="137"/>
      <c r="G89" s="39"/>
      <c r="H89" s="39"/>
      <c r="I89" s="39"/>
      <c r="J89" s="39"/>
      <c r="K89" s="39"/>
      <c r="L89" s="39"/>
      <c r="M89" s="39"/>
      <c r="N89" s="39"/>
      <c r="O89" s="331"/>
      <c r="P89" s="103" t="s">
        <v>1</v>
      </c>
      <c r="Q89" s="103"/>
      <c r="R89" s="103"/>
      <c r="S89" s="77" t="s">
        <v>1</v>
      </c>
      <c r="T89" s="77" t="s">
        <v>1</v>
      </c>
      <c r="U89" s="77" t="s">
        <v>1</v>
      </c>
      <c r="V89" s="77" t="s">
        <v>1</v>
      </c>
      <c r="W89" s="77" t="s">
        <v>1</v>
      </c>
      <c r="X89" s="77" t="s">
        <v>1</v>
      </c>
      <c r="Y89" s="77" t="s">
        <v>1</v>
      </c>
      <c r="Z89" s="77" t="s">
        <v>1</v>
      </c>
      <c r="AA89" s="77" t="s">
        <v>1</v>
      </c>
      <c r="AB89" s="77" t="s">
        <v>1</v>
      </c>
      <c r="AC89" s="77" t="s">
        <v>1</v>
      </c>
      <c r="AD89" s="77" t="s">
        <v>1</v>
      </c>
      <c r="AE89" s="103" t="s">
        <v>1</v>
      </c>
      <c r="AF89" s="3"/>
    </row>
    <row r="90" spans="1:35" x14ac:dyDescent="0.25">
      <c r="B90" s="144" t="s">
        <v>96</v>
      </c>
      <c r="E90" s="144"/>
      <c r="F90" s="137"/>
      <c r="G90" s="39"/>
      <c r="H90" s="39"/>
      <c r="I90" s="39"/>
      <c r="J90" s="39"/>
      <c r="K90" s="39"/>
      <c r="L90" s="39"/>
      <c r="M90" s="39"/>
      <c r="N90" s="39"/>
      <c r="O90" s="331"/>
      <c r="P90" s="94">
        <f>SUM(D90:O90)</f>
        <v>0</v>
      </c>
      <c r="Q90" s="351"/>
      <c r="R90" s="351"/>
      <c r="S90" s="145">
        <v>17778</v>
      </c>
      <c r="T90" s="31">
        <v>17778</v>
      </c>
      <c r="U90" s="31">
        <v>17778</v>
      </c>
      <c r="V90" s="31">
        <v>17778</v>
      </c>
      <c r="W90" s="31">
        <v>17778</v>
      </c>
      <c r="X90" s="31">
        <v>17778</v>
      </c>
      <c r="Y90" s="31">
        <v>17778</v>
      </c>
      <c r="Z90" s="31">
        <v>17778</v>
      </c>
      <c r="AA90" s="31">
        <v>17778</v>
      </c>
      <c r="AB90" s="31">
        <v>17778</v>
      </c>
      <c r="AC90" s="31">
        <v>17778</v>
      </c>
      <c r="AD90" s="31">
        <v>17778</v>
      </c>
      <c r="AE90" s="368">
        <f>SUM(S90:AD90)</f>
        <v>213336</v>
      </c>
      <c r="AF90" s="68" t="s">
        <v>1</v>
      </c>
    </row>
    <row r="91" spans="1:35" ht="12.75" customHeight="1" x14ac:dyDescent="0.25">
      <c r="A91" s="66" t="s">
        <v>97</v>
      </c>
      <c r="B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331"/>
      <c r="P91" s="110" t="s">
        <v>1</v>
      </c>
      <c r="Q91" s="110"/>
      <c r="R91" s="110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110" t="s">
        <v>1</v>
      </c>
      <c r="AF91" s="121"/>
      <c r="AG91" s="54"/>
      <c r="AH91" s="54"/>
      <c r="AI91" s="54"/>
    </row>
    <row r="92" spans="1:35" ht="12.75" customHeight="1" x14ac:dyDescent="0.25">
      <c r="A92" s="66"/>
      <c r="B92" s="144" t="s">
        <v>96</v>
      </c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331"/>
      <c r="P92" s="212">
        <f>SUM(D92:O92)</f>
        <v>0</v>
      </c>
      <c r="Q92" s="212"/>
      <c r="R92" s="212"/>
      <c r="S92" s="211">
        <v>2700</v>
      </c>
      <c r="T92" s="211">
        <v>2700</v>
      </c>
      <c r="U92" s="211">
        <v>2700</v>
      </c>
      <c r="V92" s="211">
        <v>2700</v>
      </c>
      <c r="W92" s="211">
        <v>2700</v>
      </c>
      <c r="X92" s="211">
        <v>2700</v>
      </c>
      <c r="Y92" s="211">
        <v>2700</v>
      </c>
      <c r="Z92" s="211">
        <v>2700</v>
      </c>
      <c r="AA92" s="211">
        <v>2700</v>
      </c>
      <c r="AB92" s="211">
        <v>2700</v>
      </c>
      <c r="AC92" s="211">
        <v>2700</v>
      </c>
      <c r="AD92" s="211">
        <v>2700</v>
      </c>
      <c r="AE92" s="219">
        <f>SUM(S92:AD92)</f>
        <v>32400</v>
      </c>
      <c r="AF92" s="121"/>
      <c r="AG92" s="54"/>
      <c r="AH92" s="54"/>
      <c r="AI92" s="54"/>
    </row>
    <row r="93" spans="1:35" ht="12.75" customHeight="1" x14ac:dyDescent="0.25">
      <c r="A93" s="66" t="s">
        <v>98</v>
      </c>
      <c r="B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331"/>
      <c r="P93" s="110"/>
      <c r="Q93" s="110"/>
      <c r="R93" s="110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110"/>
      <c r="AF93" s="121"/>
      <c r="AG93" s="54"/>
      <c r="AH93" s="54"/>
      <c r="AI93" s="54"/>
    </row>
    <row r="94" spans="1:35" ht="12.75" customHeight="1" x14ac:dyDescent="0.25">
      <c r="A94" s="66"/>
      <c r="B94" s="144" t="s">
        <v>96</v>
      </c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331"/>
      <c r="P94" s="212">
        <f>SUM(D94:O94)</f>
        <v>0</v>
      </c>
      <c r="Q94" s="212"/>
      <c r="R94" s="212"/>
      <c r="S94" s="211">
        <v>7600</v>
      </c>
      <c r="T94" s="211">
        <v>7600</v>
      </c>
      <c r="U94" s="211">
        <v>7600</v>
      </c>
      <c r="V94" s="211">
        <v>7600</v>
      </c>
      <c r="W94" s="211">
        <v>7600</v>
      </c>
      <c r="X94" s="211">
        <v>7600</v>
      </c>
      <c r="Y94" s="211">
        <v>7600</v>
      </c>
      <c r="Z94" s="211">
        <v>7600</v>
      </c>
      <c r="AA94" s="211">
        <v>7600</v>
      </c>
      <c r="AB94" s="211">
        <v>7600</v>
      </c>
      <c r="AC94" s="211">
        <v>7600</v>
      </c>
      <c r="AD94" s="211">
        <v>7600</v>
      </c>
      <c r="AE94" s="219">
        <f>SUM(S94:AD94)</f>
        <v>91200</v>
      </c>
      <c r="AF94" s="121"/>
      <c r="AG94" s="54"/>
      <c r="AH94" s="54"/>
      <c r="AI94" s="54"/>
    </row>
    <row r="95" spans="1:35" ht="12.75" customHeight="1" x14ac:dyDescent="0.25">
      <c r="A95" s="66" t="s">
        <v>185</v>
      </c>
      <c r="B95" s="14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331"/>
      <c r="P95" s="99"/>
      <c r="Q95" s="99"/>
      <c r="R95" s="99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99"/>
      <c r="AF95" s="121"/>
      <c r="AG95" s="54"/>
      <c r="AH95" s="54"/>
      <c r="AI95" s="54"/>
    </row>
    <row r="96" spans="1:35" ht="12.75" customHeight="1" x14ac:dyDescent="0.25">
      <c r="A96" s="66"/>
      <c r="B96" s="144" t="s">
        <v>96</v>
      </c>
      <c r="D96" s="377" t="s">
        <v>1</v>
      </c>
      <c r="E96" s="377"/>
      <c r="F96" s="377"/>
      <c r="G96" s="377"/>
      <c r="H96" s="377"/>
      <c r="I96" s="377"/>
      <c r="J96" s="377"/>
      <c r="K96" s="377"/>
      <c r="L96" s="377"/>
      <c r="M96" s="377"/>
      <c r="N96" s="377"/>
      <c r="O96" s="378"/>
      <c r="P96" s="212">
        <v>0</v>
      </c>
      <c r="Q96" s="212"/>
      <c r="R96" s="212"/>
      <c r="S96" s="211">
        <v>18500</v>
      </c>
      <c r="T96" s="211">
        <v>18500</v>
      </c>
      <c r="U96" s="211">
        <v>18500</v>
      </c>
      <c r="V96" s="211">
        <v>18500</v>
      </c>
      <c r="W96" s="211">
        <v>18500</v>
      </c>
      <c r="X96" s="211">
        <v>18500</v>
      </c>
      <c r="Y96" s="211">
        <v>18500</v>
      </c>
      <c r="Z96" s="211">
        <v>18500</v>
      </c>
      <c r="AA96" s="211">
        <v>18500</v>
      </c>
      <c r="AB96" s="211">
        <v>18500</v>
      </c>
      <c r="AC96" s="211">
        <v>18500</v>
      </c>
      <c r="AD96" s="211">
        <v>18500</v>
      </c>
      <c r="AE96" s="219">
        <f>SUM(S96:AD96)</f>
        <v>222000</v>
      </c>
      <c r="AF96" s="121"/>
      <c r="AG96" s="54"/>
      <c r="AH96" s="54"/>
      <c r="AI96" s="54"/>
    </row>
    <row r="97" spans="1:33" x14ac:dyDescent="0.25">
      <c r="B97" s="144"/>
      <c r="E97" s="144"/>
      <c r="F97" s="137"/>
      <c r="G97" s="39"/>
      <c r="H97" s="39"/>
      <c r="I97" s="39"/>
      <c r="J97" s="39"/>
      <c r="K97" s="39"/>
      <c r="L97" s="39"/>
      <c r="M97" s="39"/>
      <c r="N97" s="39"/>
      <c r="O97" s="331"/>
      <c r="P97" s="45"/>
      <c r="Q97" s="45"/>
      <c r="R97" s="45"/>
      <c r="S97" s="103"/>
      <c r="T97" s="103"/>
      <c r="U97" s="103"/>
      <c r="V97" s="103"/>
      <c r="W97" s="103"/>
      <c r="X97" s="103"/>
      <c r="Y97" s="103"/>
      <c r="Z97" s="103"/>
      <c r="AA97" s="103"/>
      <c r="AB97" s="103"/>
      <c r="AC97" s="103"/>
      <c r="AD97" s="103"/>
      <c r="AE97" s="45"/>
      <c r="AF97" s="68"/>
    </row>
    <row r="98" spans="1:33" ht="15.75" thickBot="1" x14ac:dyDescent="0.3">
      <c r="B98" s="144"/>
      <c r="E98" s="144"/>
      <c r="F98" s="137"/>
      <c r="G98" s="39"/>
      <c r="H98" s="39"/>
      <c r="I98" s="39"/>
      <c r="J98" s="39"/>
      <c r="K98" s="39"/>
      <c r="L98" s="39"/>
      <c r="M98" s="39"/>
      <c r="N98" s="39"/>
      <c r="O98" s="331"/>
      <c r="P98" s="45"/>
      <c r="Q98" s="45"/>
      <c r="R98" s="45"/>
      <c r="S98" s="379">
        <f t="shared" ref="S98:AE98" si="14">SUM(S90:S97)</f>
        <v>46578</v>
      </c>
      <c r="T98" s="379">
        <f t="shared" si="14"/>
        <v>46578</v>
      </c>
      <c r="U98" s="379">
        <f t="shared" si="14"/>
        <v>46578</v>
      </c>
      <c r="V98" s="379">
        <f t="shared" si="14"/>
        <v>46578</v>
      </c>
      <c r="W98" s="379">
        <f t="shared" si="14"/>
        <v>46578</v>
      </c>
      <c r="X98" s="379">
        <f t="shared" si="14"/>
        <v>46578</v>
      </c>
      <c r="Y98" s="379">
        <f t="shared" si="14"/>
        <v>46578</v>
      </c>
      <c r="Z98" s="379">
        <f t="shared" si="14"/>
        <v>46578</v>
      </c>
      <c r="AA98" s="379">
        <f t="shared" si="14"/>
        <v>46578</v>
      </c>
      <c r="AB98" s="379">
        <f t="shared" si="14"/>
        <v>46578</v>
      </c>
      <c r="AC98" s="379">
        <f t="shared" si="14"/>
        <v>46578</v>
      </c>
      <c r="AD98" s="379">
        <f t="shared" si="14"/>
        <v>46578</v>
      </c>
      <c r="AE98" s="369">
        <f t="shared" si="14"/>
        <v>558936</v>
      </c>
      <c r="AF98" s="68"/>
    </row>
    <row r="99" spans="1:33" ht="15.75" thickTop="1" x14ac:dyDescent="0.25">
      <c r="B99" s="144"/>
      <c r="E99" s="144"/>
      <c r="F99" s="137"/>
      <c r="G99" s="39"/>
      <c r="H99" s="39"/>
      <c r="I99" s="39"/>
      <c r="J99" s="39"/>
      <c r="K99" s="39"/>
      <c r="L99" s="39"/>
      <c r="M99" s="39"/>
      <c r="N99" s="39"/>
      <c r="O99" s="331"/>
      <c r="P99" s="45"/>
      <c r="Q99" s="45"/>
      <c r="R99" s="45"/>
      <c r="S99" s="103"/>
      <c r="T99" s="103"/>
      <c r="U99" s="103"/>
      <c r="V99" s="103"/>
      <c r="W99" s="103"/>
      <c r="X99" s="103"/>
      <c r="Y99" s="103"/>
      <c r="Z99" s="103"/>
      <c r="AA99" s="103"/>
      <c r="AB99" s="103"/>
      <c r="AC99" s="103"/>
      <c r="AD99" s="103"/>
      <c r="AE99" s="45" t="s">
        <v>1</v>
      </c>
      <c r="AF99" s="68"/>
    </row>
    <row r="100" spans="1:33" x14ac:dyDescent="0.25">
      <c r="F100" s="137"/>
      <c r="G100" s="39"/>
      <c r="H100" s="39"/>
      <c r="I100" s="39"/>
      <c r="J100" s="39"/>
      <c r="K100" s="39"/>
      <c r="L100" s="39"/>
      <c r="M100" s="39"/>
      <c r="N100" s="39"/>
      <c r="O100" s="331"/>
      <c r="P100" s="96" t="s">
        <v>1</v>
      </c>
      <c r="Q100" s="96"/>
      <c r="R100" s="96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 t="s">
        <v>22</v>
      </c>
      <c r="AD100" s="42"/>
      <c r="AE100" s="96">
        <v>312030</v>
      </c>
      <c r="AF100" s="3"/>
    </row>
    <row r="101" spans="1:33" x14ac:dyDescent="0.25">
      <c r="F101" s="137"/>
      <c r="G101" s="39"/>
      <c r="H101" s="39"/>
      <c r="I101" s="39"/>
      <c r="J101" s="39"/>
      <c r="K101" s="39"/>
      <c r="L101" s="39"/>
      <c r="M101" s="39"/>
      <c r="N101" s="39"/>
      <c r="O101" s="331"/>
      <c r="P101" s="230" t="s">
        <v>1</v>
      </c>
      <c r="Q101" s="230"/>
      <c r="R101" s="230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229" t="s">
        <v>119</v>
      </c>
      <c r="AD101" s="42"/>
      <c r="AE101" s="230">
        <f>+AE86-AE100</f>
        <v>154303</v>
      </c>
      <c r="AF101" s="3"/>
    </row>
    <row r="102" spans="1:33" ht="15.75" thickBot="1" x14ac:dyDescent="0.3">
      <c r="B102" s="144"/>
      <c r="E102" s="144"/>
      <c r="F102" s="137"/>
      <c r="G102" s="39"/>
      <c r="H102" s="39"/>
      <c r="I102" s="39"/>
      <c r="J102" s="39"/>
      <c r="K102" s="39"/>
      <c r="L102" s="39"/>
      <c r="M102" s="39"/>
      <c r="N102" s="39"/>
      <c r="O102" s="331"/>
      <c r="P102" s="45"/>
      <c r="Q102" s="45"/>
      <c r="R102" s="45"/>
      <c r="S102" s="103"/>
      <c r="T102" s="103"/>
      <c r="U102" s="103"/>
      <c r="V102" s="103"/>
      <c r="W102" s="103"/>
      <c r="X102" s="103"/>
      <c r="Y102" s="103"/>
      <c r="Z102" s="103"/>
      <c r="AA102" s="103"/>
      <c r="AB102" s="103"/>
      <c r="AC102" s="101" t="s">
        <v>186</v>
      </c>
      <c r="AD102" s="103"/>
      <c r="AE102" s="380">
        <f>+AE101-AE98</f>
        <v>-404633</v>
      </c>
      <c r="AF102" s="68"/>
    </row>
    <row r="103" spans="1:33" ht="15.75" thickTop="1" x14ac:dyDescent="0.25">
      <c r="B103" s="144"/>
      <c r="E103" s="144"/>
      <c r="F103" s="137"/>
      <c r="G103" s="39"/>
      <c r="H103" s="39"/>
      <c r="I103" s="39"/>
      <c r="J103" s="39"/>
      <c r="K103" s="39"/>
      <c r="L103" s="39"/>
      <c r="M103" s="39"/>
      <c r="N103" s="39"/>
      <c r="O103" s="331"/>
      <c r="P103" s="45"/>
      <c r="Q103" s="45"/>
      <c r="R103" s="45"/>
      <c r="S103" s="103"/>
      <c r="T103" s="103"/>
      <c r="U103" s="103"/>
      <c r="V103" s="103"/>
      <c r="W103" s="103"/>
      <c r="X103" s="103"/>
      <c r="Y103" s="103"/>
      <c r="Z103" s="103"/>
      <c r="AA103" s="103"/>
      <c r="AB103" s="103"/>
      <c r="AC103" s="103"/>
      <c r="AD103" s="103"/>
      <c r="AE103" s="45"/>
      <c r="AF103" s="68"/>
    </row>
    <row r="104" spans="1:33" x14ac:dyDescent="0.25">
      <c r="A104" s="66" t="s">
        <v>135</v>
      </c>
      <c r="C104" s="66"/>
      <c r="M104"/>
      <c r="N104"/>
      <c r="O104" s="331"/>
      <c r="P104" s="103" t="s">
        <v>1</v>
      </c>
      <c r="Q104" s="103"/>
      <c r="R104" s="103"/>
      <c r="S104" s="112"/>
      <c r="T104" s="112"/>
      <c r="U104" s="112"/>
      <c r="V104" s="112"/>
      <c r="W104" s="112"/>
      <c r="X104" s="112"/>
      <c r="Y104" s="112"/>
      <c r="Z104" s="112"/>
      <c r="AA104" s="112"/>
      <c r="AB104" s="112"/>
      <c r="AC104" s="112"/>
      <c r="AD104" s="112"/>
      <c r="AE104" s="103" t="s">
        <v>1</v>
      </c>
      <c r="AF104" s="257"/>
    </row>
    <row r="105" spans="1:33" x14ac:dyDescent="0.25">
      <c r="C105" s="54" t="s">
        <v>121</v>
      </c>
      <c r="F105" s="54"/>
      <c r="G105" s="110"/>
      <c r="H105" s="110"/>
      <c r="I105" s="110"/>
      <c r="J105" s="110"/>
      <c r="K105" s="110"/>
      <c r="L105" s="110"/>
      <c r="M105" s="110"/>
      <c r="N105" s="110"/>
      <c r="O105" s="331"/>
      <c r="P105" s="284">
        <f>SUM(D105:O105)</f>
        <v>0</v>
      </c>
      <c r="Q105" s="284"/>
      <c r="R105" s="284"/>
      <c r="S105" s="281" t="s">
        <v>1</v>
      </c>
      <c r="T105" s="281" t="s">
        <v>1</v>
      </c>
      <c r="U105" s="281" t="s">
        <v>1</v>
      </c>
      <c r="V105" s="281" t="s">
        <v>1</v>
      </c>
      <c r="W105" s="281" t="s">
        <v>1</v>
      </c>
      <c r="X105" s="281" t="s">
        <v>1</v>
      </c>
      <c r="Y105" s="281" t="s">
        <v>1</v>
      </c>
      <c r="Z105" s="281" t="s">
        <v>1</v>
      </c>
      <c r="AA105" s="281" t="s">
        <v>1</v>
      </c>
      <c r="AB105" s="281" t="s">
        <v>1</v>
      </c>
      <c r="AC105" s="281" t="s">
        <v>1</v>
      </c>
      <c r="AD105" s="281" t="s">
        <v>1</v>
      </c>
      <c r="AE105" s="284">
        <f>SUM(S105:AD105)</f>
        <v>0</v>
      </c>
      <c r="AF105" s="257"/>
    </row>
    <row r="106" spans="1:33" x14ac:dyDescent="0.25">
      <c r="F106" s="54"/>
      <c r="G106" s="118"/>
      <c r="H106" s="110"/>
      <c r="I106" s="110"/>
      <c r="J106" s="110"/>
      <c r="K106" s="110"/>
      <c r="L106" s="110"/>
      <c r="M106" s="110"/>
      <c r="N106" s="110"/>
      <c r="O106" s="331"/>
      <c r="P106" s="103"/>
      <c r="Q106" s="103"/>
      <c r="R106" s="103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103"/>
      <c r="AF106" s="257"/>
    </row>
    <row r="107" spans="1:33" x14ac:dyDescent="0.25">
      <c r="F107" s="54"/>
      <c r="G107" s="119" t="s">
        <v>1</v>
      </c>
      <c r="H107" s="120"/>
      <c r="I107" s="120"/>
      <c r="J107" s="120"/>
      <c r="K107" s="120"/>
      <c r="L107" s="120"/>
      <c r="M107" s="120"/>
      <c r="N107" s="120"/>
      <c r="O107" s="331"/>
      <c r="P107" s="146"/>
      <c r="Q107" s="146"/>
      <c r="R107" s="146"/>
      <c r="S107" s="146"/>
      <c r="T107" s="146"/>
      <c r="U107" s="146"/>
      <c r="V107" s="146"/>
      <c r="W107" s="146"/>
      <c r="X107" s="146"/>
      <c r="Y107" s="146"/>
      <c r="Z107" s="146"/>
      <c r="AA107" s="146"/>
      <c r="AB107" s="146"/>
      <c r="AC107" s="146"/>
      <c r="AD107" s="146"/>
      <c r="AE107" s="146"/>
      <c r="AF107" s="48"/>
    </row>
    <row r="108" spans="1:33" x14ac:dyDescent="0.25">
      <c r="A108" s="66"/>
      <c r="F108" s="54"/>
      <c r="G108"/>
      <c r="H108" s="49"/>
      <c r="I108" s="49"/>
      <c r="J108" s="49"/>
      <c r="K108" s="49"/>
      <c r="L108" s="49"/>
      <c r="M108" s="49"/>
      <c r="N108" s="49"/>
      <c r="O108" s="331"/>
      <c r="P108" s="146"/>
      <c r="Q108" s="146"/>
      <c r="R108" s="146"/>
      <c r="S108" s="146"/>
      <c r="T108" s="146"/>
      <c r="U108" s="146"/>
      <c r="V108" s="146"/>
      <c r="W108" s="146"/>
      <c r="X108" s="146"/>
      <c r="Y108" s="146"/>
      <c r="Z108" s="146"/>
      <c r="AA108" s="146"/>
      <c r="AB108" s="146" t="s">
        <v>1</v>
      </c>
      <c r="AC108" s="146"/>
      <c r="AD108" s="146"/>
      <c r="AE108" s="146"/>
      <c r="AF108" s="48"/>
    </row>
    <row r="109" spans="1:33" x14ac:dyDescent="0.25">
      <c r="A109" s="66"/>
      <c r="B109" s="54"/>
      <c r="D109" s="54" t="s">
        <v>1</v>
      </c>
      <c r="E109" s="54"/>
      <c r="F109" s="144"/>
      <c r="G109"/>
      <c r="H109" s="49"/>
      <c r="I109" s="49"/>
      <c r="J109" s="49"/>
      <c r="K109" s="49"/>
      <c r="L109" s="49"/>
      <c r="M109" s="49"/>
      <c r="N109" s="49"/>
      <c r="O109" s="331"/>
      <c r="P109" s="125"/>
      <c r="Q109" s="125"/>
      <c r="R109" s="125"/>
      <c r="S109" s="147"/>
      <c r="T109" s="147"/>
      <c r="U109" s="147"/>
      <c r="V109" s="147"/>
      <c r="W109" s="147"/>
      <c r="X109" s="147"/>
      <c r="Y109" s="147"/>
      <c r="Z109" s="147"/>
      <c r="AA109" s="147"/>
      <c r="AB109" s="147"/>
      <c r="AC109" s="147"/>
      <c r="AD109" s="147"/>
      <c r="AE109" s="125"/>
      <c r="AF109" s="121"/>
    </row>
    <row r="110" spans="1:33" x14ac:dyDescent="0.25">
      <c r="A110" s="66"/>
      <c r="B110" s="54"/>
      <c r="F110" s="144"/>
      <c r="G110" s="54"/>
      <c r="H110" s="120"/>
      <c r="I110" s="120"/>
      <c r="J110" s="120"/>
      <c r="K110" s="120"/>
      <c r="L110" s="120"/>
      <c r="M110" s="120"/>
      <c r="N110" s="120"/>
      <c r="O110" s="331"/>
      <c r="P110" s="146"/>
      <c r="Q110" s="146"/>
      <c r="R110" s="146"/>
      <c r="S110" s="147" t="s">
        <v>1</v>
      </c>
      <c r="T110" s="147"/>
      <c r="U110" s="147"/>
      <c r="V110" s="147"/>
      <c r="W110" s="147"/>
      <c r="X110" s="147"/>
      <c r="Y110" s="147"/>
      <c r="Z110" s="147"/>
      <c r="AA110" s="147"/>
      <c r="AB110" s="147"/>
      <c r="AC110" s="147"/>
      <c r="AD110" s="147"/>
      <c r="AE110" s="146"/>
      <c r="AF110" s="121"/>
    </row>
    <row r="111" spans="1:33" x14ac:dyDescent="0.25">
      <c r="D111" s="144"/>
      <c r="E111" s="144"/>
      <c r="F111" s="144"/>
      <c r="G111" s="120"/>
      <c r="H111" s="120"/>
      <c r="I111" s="120"/>
      <c r="J111" s="120"/>
      <c r="K111" s="120"/>
      <c r="L111" s="120"/>
      <c r="M111" s="120"/>
      <c r="N111" s="120"/>
      <c r="O111" s="331"/>
      <c r="P111" s="146"/>
      <c r="Q111" s="146"/>
      <c r="R111" s="146"/>
      <c r="S111" s="147"/>
      <c r="T111" s="147"/>
      <c r="U111" s="147"/>
      <c r="V111" s="147"/>
      <c r="W111" s="147"/>
      <c r="X111" s="147"/>
      <c r="Y111" s="147"/>
      <c r="Z111" s="147"/>
      <c r="AA111" s="147"/>
      <c r="AB111" s="147"/>
      <c r="AC111" s="147"/>
      <c r="AD111" s="147"/>
      <c r="AE111" s="146"/>
      <c r="AF111" s="121"/>
      <c r="AG111" s="126"/>
    </row>
    <row r="112" spans="1:33" x14ac:dyDescent="0.25">
      <c r="C112" s="66"/>
      <c r="F112" s="54"/>
      <c r="G112" s="39"/>
      <c r="H112" s="39"/>
      <c r="I112" s="39"/>
      <c r="J112" s="39"/>
      <c r="K112" s="39"/>
      <c r="L112" s="39"/>
      <c r="M112" s="39"/>
      <c r="N112" s="39"/>
      <c r="O112" s="331"/>
      <c r="P112" s="148"/>
      <c r="Q112" s="148"/>
      <c r="R112" s="148"/>
      <c r="S112" s="148"/>
      <c r="T112" s="148"/>
      <c r="U112" s="148"/>
      <c r="V112" s="148"/>
      <c r="W112" s="148"/>
      <c r="X112" s="148"/>
      <c r="Y112" s="148"/>
      <c r="Z112" s="148"/>
      <c r="AA112" s="148"/>
      <c r="AB112" s="148"/>
      <c r="AC112" s="148"/>
      <c r="AD112" s="148"/>
      <c r="AE112" s="148"/>
      <c r="AF112" s="48"/>
    </row>
    <row r="113" spans="1:32" x14ac:dyDescent="0.25">
      <c r="C113" s="66"/>
      <c r="F113" s="54"/>
      <c r="G113" s="120"/>
      <c r="H113" s="120"/>
      <c r="I113" s="120"/>
      <c r="J113" s="120"/>
      <c r="K113" s="120"/>
      <c r="L113" s="120"/>
      <c r="M113" s="120"/>
      <c r="N113" s="120"/>
      <c r="O113" s="331"/>
      <c r="P113" s="148"/>
      <c r="Q113" s="148"/>
      <c r="R113" s="148"/>
      <c r="S113" s="148"/>
      <c r="T113" s="148"/>
      <c r="U113" s="148"/>
      <c r="V113" s="148"/>
      <c r="W113" s="148"/>
      <c r="X113" s="148"/>
      <c r="Y113" s="148"/>
      <c r="Z113" s="148"/>
      <c r="AA113" s="148"/>
      <c r="AB113" s="148"/>
      <c r="AC113" s="148"/>
      <c r="AD113" s="148"/>
      <c r="AE113" s="148"/>
      <c r="AF113" s="48"/>
    </row>
    <row r="114" spans="1:32" x14ac:dyDescent="0.25">
      <c r="C114" s="54"/>
      <c r="F114" s="54"/>
      <c r="G114" s="49"/>
      <c r="H114" s="49"/>
      <c r="I114" s="49"/>
      <c r="J114" s="49"/>
      <c r="K114" s="49"/>
      <c r="L114" s="49"/>
      <c r="M114" s="49"/>
      <c r="N114" s="49"/>
      <c r="O114" s="331"/>
      <c r="P114" s="148"/>
      <c r="Q114" s="148"/>
      <c r="R114" s="148"/>
      <c r="S114" s="147"/>
      <c r="T114" s="147"/>
      <c r="U114" s="147"/>
      <c r="V114" s="147"/>
      <c r="W114" s="147"/>
      <c r="X114" s="147"/>
      <c r="Y114" s="147"/>
      <c r="Z114" s="147"/>
      <c r="AA114" s="147"/>
      <c r="AB114" s="147"/>
      <c r="AC114" s="147"/>
      <c r="AD114" s="147"/>
      <c r="AE114" s="148"/>
      <c r="AF114" s="48"/>
    </row>
    <row r="115" spans="1:32" x14ac:dyDescent="0.25">
      <c r="A115" s="116"/>
      <c r="F115" s="54"/>
      <c r="G115" s="49"/>
      <c r="H115" s="49"/>
      <c r="I115" s="49"/>
      <c r="J115" s="49"/>
      <c r="K115" s="49"/>
      <c r="L115" s="49"/>
      <c r="M115" s="49"/>
      <c r="N115" s="49"/>
      <c r="O115" s="331"/>
      <c r="P115" s="146"/>
      <c r="Q115" s="146"/>
      <c r="R115" s="146"/>
      <c r="S115" s="127"/>
      <c r="T115" s="127"/>
      <c r="U115" s="127"/>
      <c r="V115" s="127"/>
      <c r="W115" s="127"/>
      <c r="X115" s="127"/>
      <c r="Y115" s="127"/>
      <c r="Z115" s="127"/>
      <c r="AA115" s="127"/>
      <c r="AB115" s="127"/>
      <c r="AC115" s="127"/>
      <c r="AD115" s="127"/>
      <c r="AE115" s="146"/>
      <c r="AF115" s="48"/>
    </row>
    <row r="116" spans="1:32" x14ac:dyDescent="0.25">
      <c r="A116" s="66"/>
      <c r="F116" s="54"/>
      <c r="G116" s="120"/>
      <c r="H116" s="120"/>
      <c r="I116" s="120"/>
      <c r="J116" s="120"/>
      <c r="K116" s="120"/>
      <c r="L116" s="120"/>
      <c r="M116" s="120"/>
      <c r="N116" s="120"/>
      <c r="O116" s="331"/>
      <c r="P116" s="148"/>
      <c r="Q116" s="148"/>
      <c r="R116" s="148"/>
      <c r="S116" s="148"/>
      <c r="T116" s="148"/>
      <c r="U116" s="148"/>
      <c r="V116" s="148"/>
      <c r="W116" s="148"/>
      <c r="X116" s="148"/>
      <c r="Y116" s="148"/>
      <c r="Z116" s="148"/>
      <c r="AA116" s="148"/>
      <c r="AB116" s="148"/>
      <c r="AC116" s="148"/>
      <c r="AD116" s="148"/>
      <c r="AE116" s="148"/>
      <c r="AF116" s="48"/>
    </row>
    <row r="117" spans="1:32" x14ac:dyDescent="0.25">
      <c r="F117" s="54"/>
      <c r="G117" s="120"/>
      <c r="H117" s="120"/>
      <c r="I117" s="120"/>
      <c r="J117" s="120"/>
      <c r="K117" s="120"/>
      <c r="L117" s="120"/>
      <c r="M117" s="120"/>
      <c r="N117" s="120"/>
      <c r="O117" s="331"/>
      <c r="P117" s="146"/>
      <c r="Q117" s="146"/>
      <c r="R117" s="146"/>
      <c r="S117" s="125"/>
      <c r="T117" s="125"/>
      <c r="U117" s="125"/>
      <c r="V117" s="125"/>
      <c r="W117" s="125"/>
      <c r="X117" s="125"/>
      <c r="Y117" s="125"/>
      <c r="Z117" s="125"/>
      <c r="AA117" s="125"/>
      <c r="AB117" s="125"/>
      <c r="AC117" s="125"/>
      <c r="AD117" s="125"/>
      <c r="AE117" s="146"/>
      <c r="AF117" s="48"/>
    </row>
    <row r="118" spans="1:32" x14ac:dyDescent="0.25">
      <c r="F118" s="54"/>
      <c r="G118" s="120"/>
      <c r="H118" s="120"/>
      <c r="I118" s="120"/>
      <c r="J118" s="120"/>
      <c r="K118" s="120"/>
      <c r="L118" s="120"/>
      <c r="M118" s="120"/>
      <c r="N118" s="120"/>
      <c r="O118" s="331"/>
      <c r="P118" s="146"/>
      <c r="Q118" s="146"/>
      <c r="R118" s="146"/>
      <c r="S118" s="146"/>
      <c r="T118" s="146"/>
      <c r="U118" s="146"/>
      <c r="V118" s="146"/>
      <c r="W118" s="146"/>
      <c r="X118" s="146"/>
      <c r="Y118" s="146"/>
      <c r="Z118" s="146"/>
      <c r="AA118" s="146"/>
      <c r="AB118" s="146"/>
      <c r="AC118" s="146"/>
      <c r="AD118" s="146"/>
      <c r="AE118" s="146"/>
      <c r="AF118" s="48"/>
    </row>
    <row r="119" spans="1:32" x14ac:dyDescent="0.25">
      <c r="A119" s="66"/>
      <c r="F119" s="54"/>
      <c r="G119" s="120"/>
      <c r="H119" s="120"/>
      <c r="I119" s="120"/>
      <c r="J119" s="120"/>
      <c r="K119" s="120"/>
      <c r="L119" s="120"/>
      <c r="M119" s="120"/>
      <c r="N119" s="120"/>
      <c r="O119" s="335"/>
      <c r="P119" s="146"/>
      <c r="Q119" s="146"/>
      <c r="R119" s="146"/>
      <c r="S119" s="146"/>
      <c r="T119" s="146"/>
      <c r="U119" s="146"/>
      <c r="V119" s="146"/>
      <c r="W119" s="146"/>
      <c r="X119" s="146"/>
      <c r="Y119" s="146"/>
      <c r="Z119" s="146"/>
      <c r="AA119" s="146"/>
      <c r="AB119" s="146"/>
      <c r="AC119" s="146"/>
      <c r="AD119" s="146"/>
      <c r="AE119" s="146"/>
      <c r="AF119" s="48"/>
    </row>
    <row r="120" spans="1:32" x14ac:dyDescent="0.25">
      <c r="A120" s="66"/>
      <c r="F120" s="54"/>
      <c r="G120" s="49"/>
      <c r="H120" s="49"/>
      <c r="I120" s="49"/>
      <c r="J120" s="49"/>
      <c r="K120" s="49"/>
      <c r="L120" s="49"/>
      <c r="M120" s="49"/>
      <c r="N120" s="49"/>
      <c r="O120" s="336"/>
      <c r="P120" s="146"/>
      <c r="Q120" s="146"/>
      <c r="R120" s="146"/>
      <c r="S120" s="146"/>
      <c r="T120" s="146"/>
      <c r="U120" s="146"/>
      <c r="V120" s="146"/>
      <c r="W120" s="146"/>
      <c r="X120" s="146"/>
      <c r="Y120" s="146"/>
      <c r="Z120" s="146"/>
      <c r="AA120" s="146"/>
      <c r="AB120" s="146"/>
      <c r="AC120" s="146"/>
      <c r="AD120" s="146"/>
      <c r="AE120" s="146"/>
      <c r="AF120" s="48"/>
    </row>
    <row r="121" spans="1:32" x14ac:dyDescent="0.25">
      <c r="A121" s="66"/>
      <c r="F121" s="54"/>
      <c r="G121" s="49"/>
      <c r="H121" s="49"/>
      <c r="I121" s="49"/>
      <c r="J121" s="49"/>
      <c r="K121" s="49"/>
      <c r="L121" s="49"/>
      <c r="M121" s="49"/>
      <c r="N121" s="49"/>
      <c r="O121" s="336"/>
      <c r="P121" s="146"/>
      <c r="Q121" s="146"/>
      <c r="R121" s="146"/>
      <c r="S121" s="146"/>
      <c r="T121" s="146"/>
      <c r="U121" s="146"/>
      <c r="V121" s="146"/>
      <c r="W121" s="146"/>
      <c r="X121" s="146"/>
      <c r="Y121" s="146"/>
      <c r="Z121" s="146"/>
      <c r="AA121" s="146"/>
      <c r="AB121" s="146"/>
      <c r="AC121" s="146"/>
      <c r="AD121" s="146"/>
      <c r="AE121" s="146"/>
      <c r="AF121" s="48"/>
    </row>
    <row r="122" spans="1:32" x14ac:dyDescent="0.25">
      <c r="A122" s="66"/>
      <c r="F122" s="54"/>
      <c r="G122" s="120"/>
      <c r="H122" s="120"/>
      <c r="I122" s="120"/>
      <c r="J122" s="120"/>
      <c r="K122" s="120"/>
      <c r="L122" s="120"/>
      <c r="M122" s="120"/>
      <c r="N122" s="120"/>
      <c r="O122" s="335"/>
      <c r="P122" s="146"/>
      <c r="Q122" s="146"/>
      <c r="R122" s="146"/>
      <c r="S122" s="146"/>
      <c r="T122" s="146"/>
      <c r="U122" s="146"/>
      <c r="V122" s="146"/>
      <c r="W122" s="146"/>
      <c r="X122" s="146"/>
      <c r="Y122" s="146"/>
      <c r="Z122" s="146"/>
      <c r="AA122" s="146"/>
      <c r="AB122" s="146"/>
      <c r="AC122" s="146"/>
      <c r="AD122" s="146"/>
      <c r="AE122" s="146"/>
      <c r="AF122" s="48"/>
    </row>
    <row r="123" spans="1:32" x14ac:dyDescent="0.25">
      <c r="A123" s="66"/>
      <c r="F123" s="54"/>
      <c r="G123" s="39"/>
      <c r="H123" s="39"/>
      <c r="I123" s="39"/>
      <c r="J123" s="39"/>
      <c r="K123" s="39"/>
      <c r="L123" s="39"/>
      <c r="M123" s="39"/>
      <c r="N123" s="39"/>
      <c r="O123" s="331"/>
      <c r="P123" s="146"/>
      <c r="Q123" s="146"/>
      <c r="R123" s="146"/>
      <c r="S123" s="146"/>
      <c r="T123" s="146"/>
      <c r="U123" s="146"/>
      <c r="V123" s="146"/>
      <c r="W123" s="146"/>
      <c r="X123" s="146"/>
      <c r="Y123" s="146"/>
      <c r="Z123" s="146"/>
      <c r="AA123" s="146"/>
      <c r="AB123" s="146"/>
      <c r="AC123" s="146"/>
      <c r="AD123" s="146"/>
      <c r="AE123" s="146"/>
      <c r="AF123" s="48"/>
    </row>
    <row r="124" spans="1:32" x14ac:dyDescent="0.25">
      <c r="F124" s="54"/>
      <c r="G124" s="39"/>
      <c r="H124" s="39"/>
      <c r="I124" s="39"/>
      <c r="J124" s="39"/>
      <c r="K124" s="39"/>
      <c r="L124" s="39"/>
      <c r="M124" s="39"/>
      <c r="N124" s="39"/>
      <c r="O124" s="331"/>
      <c r="P124" s="146"/>
      <c r="Q124" s="146"/>
      <c r="R124" s="146"/>
      <c r="S124" s="146"/>
      <c r="T124" s="146"/>
      <c r="U124" s="146"/>
      <c r="V124" s="146"/>
      <c r="W124" s="146"/>
      <c r="X124" s="146"/>
      <c r="Y124" s="146"/>
      <c r="Z124" s="146"/>
      <c r="AA124" s="146"/>
      <c r="AB124" s="146"/>
      <c r="AC124" s="146"/>
      <c r="AD124" s="146"/>
      <c r="AE124" s="146"/>
      <c r="AF124" s="48"/>
    </row>
    <row r="125" spans="1:32" x14ac:dyDescent="0.25">
      <c r="A125" s="66"/>
      <c r="F125" s="54"/>
      <c r="G125" s="39"/>
      <c r="H125" s="39"/>
      <c r="I125" s="39"/>
      <c r="J125" s="39"/>
      <c r="K125" s="39"/>
      <c r="L125" s="39"/>
      <c r="M125" s="39"/>
      <c r="N125" s="39"/>
      <c r="O125" s="331"/>
      <c r="P125" s="146"/>
      <c r="Q125" s="146"/>
      <c r="R125" s="146"/>
      <c r="S125" s="146"/>
      <c r="T125" s="146"/>
      <c r="U125" s="146"/>
      <c r="V125" s="146"/>
      <c r="W125" s="146"/>
      <c r="X125" s="146"/>
      <c r="Y125" s="146"/>
      <c r="Z125" s="146"/>
      <c r="AA125" s="146"/>
      <c r="AB125" s="146"/>
      <c r="AC125" s="146"/>
      <c r="AD125" s="146"/>
      <c r="AE125" s="146"/>
      <c r="AF125" s="121"/>
    </row>
    <row r="126" spans="1:32" x14ac:dyDescent="0.25">
      <c r="A126" s="66"/>
      <c r="F126" s="54"/>
      <c r="G126" s="39"/>
      <c r="H126" s="39"/>
      <c r="I126" s="39"/>
      <c r="J126" s="39"/>
      <c r="K126" s="39"/>
      <c r="L126" s="39"/>
      <c r="M126" s="39"/>
      <c r="N126" s="39"/>
      <c r="O126" s="331"/>
      <c r="P126" s="146"/>
      <c r="Q126" s="146"/>
      <c r="R126" s="146"/>
      <c r="S126" s="146"/>
      <c r="T126" s="146"/>
      <c r="U126" s="146"/>
      <c r="V126" s="146"/>
      <c r="W126" s="146"/>
      <c r="X126" s="146"/>
      <c r="Y126" s="146"/>
      <c r="Z126" s="146"/>
      <c r="AA126" s="146"/>
      <c r="AB126" s="146"/>
      <c r="AC126" s="146"/>
      <c r="AD126" s="146"/>
      <c r="AE126" s="146"/>
      <c r="AF126" s="121"/>
    </row>
    <row r="127" spans="1:32" x14ac:dyDescent="0.25">
      <c r="A127" s="66"/>
      <c r="F127" s="54"/>
      <c r="G127" s="39"/>
      <c r="H127" s="39"/>
      <c r="I127" s="39"/>
      <c r="J127" s="39"/>
      <c r="K127" s="39"/>
      <c r="L127" s="39"/>
      <c r="M127" s="39"/>
      <c r="N127" s="39"/>
      <c r="O127" s="331"/>
      <c r="P127" s="146"/>
      <c r="Q127" s="146"/>
      <c r="R127" s="146"/>
      <c r="S127" s="146"/>
      <c r="T127" s="146"/>
      <c r="U127" s="146"/>
      <c r="V127" s="146"/>
      <c r="W127" s="146"/>
      <c r="X127" s="146"/>
      <c r="Y127" s="146"/>
      <c r="Z127" s="146"/>
      <c r="AA127" s="146"/>
      <c r="AB127" s="146"/>
      <c r="AC127" s="146"/>
      <c r="AD127" s="146"/>
      <c r="AE127" s="146"/>
      <c r="AF127" s="121"/>
    </row>
    <row r="128" spans="1:32" x14ac:dyDescent="0.25">
      <c r="A128" s="66"/>
      <c r="F128" s="54"/>
      <c r="G128" s="39"/>
      <c r="H128" s="39"/>
      <c r="I128" s="39"/>
      <c r="J128" s="39"/>
      <c r="K128" s="39"/>
      <c r="L128" s="39"/>
      <c r="M128" s="39"/>
      <c r="N128" s="39"/>
      <c r="O128" s="331"/>
      <c r="P128" s="146"/>
      <c r="Q128" s="146"/>
      <c r="R128" s="146"/>
      <c r="S128" s="147"/>
      <c r="T128" s="147"/>
      <c r="U128" s="147"/>
      <c r="V128" s="147"/>
      <c r="W128" s="147"/>
      <c r="X128" s="147"/>
      <c r="Y128" s="147"/>
      <c r="Z128" s="147"/>
      <c r="AA128" s="147"/>
      <c r="AB128" s="147"/>
      <c r="AC128" s="147"/>
      <c r="AD128" s="147"/>
      <c r="AE128" s="146"/>
      <c r="AF128" s="121"/>
    </row>
    <row r="129" spans="1:32" x14ac:dyDescent="0.25">
      <c r="F129" s="54"/>
      <c r="G129" s="39"/>
      <c r="H129" s="39"/>
      <c r="I129" s="39"/>
      <c r="J129" s="39"/>
      <c r="K129" s="39"/>
      <c r="L129" s="39"/>
      <c r="M129" s="39"/>
      <c r="N129" s="39"/>
      <c r="O129" s="331"/>
      <c r="P129" s="146"/>
      <c r="Q129" s="146"/>
      <c r="R129" s="146"/>
      <c r="S129" s="146"/>
      <c r="T129" s="147"/>
      <c r="U129" s="147"/>
      <c r="V129" s="147"/>
      <c r="W129" s="147"/>
      <c r="X129" s="147"/>
      <c r="Y129" s="147"/>
      <c r="Z129" s="147"/>
      <c r="AA129" s="147"/>
      <c r="AB129" s="147"/>
      <c r="AC129" s="147"/>
      <c r="AD129" s="147"/>
      <c r="AE129" s="146"/>
    </row>
    <row r="130" spans="1:32" x14ac:dyDescent="0.25">
      <c r="G130" s="39"/>
      <c r="H130" s="39"/>
      <c r="I130" s="39"/>
      <c r="J130" s="39"/>
      <c r="K130" s="39"/>
      <c r="L130" s="39"/>
      <c r="M130" s="39"/>
      <c r="N130" s="39"/>
      <c r="O130" s="331"/>
      <c r="P130" s="146"/>
      <c r="Q130" s="146"/>
      <c r="R130" s="146"/>
      <c r="S130" s="147"/>
      <c r="T130" s="147"/>
      <c r="U130" s="147"/>
      <c r="V130" s="147"/>
      <c r="W130" s="147"/>
      <c r="X130" s="147"/>
      <c r="Y130" s="147"/>
      <c r="Z130" s="147"/>
      <c r="AA130" s="147"/>
      <c r="AB130" s="147"/>
      <c r="AC130" s="147"/>
      <c r="AD130" s="147"/>
      <c r="AE130" s="146"/>
    </row>
    <row r="131" spans="1:32" x14ac:dyDescent="0.25">
      <c r="A131" s="66"/>
      <c r="G131" s="39"/>
      <c r="H131" s="39"/>
      <c r="I131" s="39"/>
      <c r="J131" s="39"/>
      <c r="K131" s="39"/>
      <c r="L131" s="39"/>
      <c r="M131" s="39"/>
      <c r="N131" s="39"/>
      <c r="O131" s="331"/>
      <c r="P131" s="146"/>
      <c r="Q131" s="146"/>
      <c r="R131" s="146"/>
      <c r="S131" s="147"/>
      <c r="T131" s="147"/>
      <c r="U131" s="147"/>
      <c r="V131" s="147"/>
      <c r="W131" s="147"/>
      <c r="X131" s="147"/>
      <c r="Y131" s="147"/>
      <c r="Z131" s="147"/>
      <c r="AA131" s="147"/>
      <c r="AB131" s="147"/>
      <c r="AC131" s="147"/>
      <c r="AD131" s="147"/>
      <c r="AE131" s="146"/>
      <c r="AF131" s="48"/>
    </row>
    <row r="132" spans="1:32" x14ac:dyDescent="0.25">
      <c r="G132" s="39"/>
      <c r="H132" s="39"/>
      <c r="I132" s="39"/>
      <c r="J132" s="39"/>
      <c r="K132" s="39"/>
      <c r="L132" s="39"/>
      <c r="M132" s="39"/>
      <c r="N132" s="39"/>
      <c r="O132" s="331"/>
      <c r="P132" s="146"/>
      <c r="Q132" s="146"/>
      <c r="R132" s="146"/>
      <c r="S132" s="147"/>
      <c r="T132" s="147"/>
      <c r="U132" s="147"/>
      <c r="V132" s="147"/>
      <c r="W132" s="147"/>
      <c r="X132" s="147"/>
      <c r="Y132" s="147"/>
      <c r="Z132" s="147"/>
      <c r="AA132" s="147"/>
      <c r="AB132" s="147"/>
      <c r="AC132" s="147"/>
      <c r="AD132" s="147"/>
      <c r="AE132" s="146"/>
      <c r="AF132" s="48"/>
    </row>
    <row r="133" spans="1:32" x14ac:dyDescent="0.25">
      <c r="G133" s="39"/>
      <c r="H133" s="39"/>
      <c r="I133" s="39"/>
      <c r="J133" s="39"/>
      <c r="K133" s="39"/>
      <c r="L133" s="39"/>
      <c r="M133" s="39"/>
      <c r="N133" s="39"/>
      <c r="O133" s="331"/>
      <c r="P133" s="149" t="s">
        <v>1</v>
      </c>
      <c r="Q133" s="149"/>
      <c r="R133" s="149"/>
      <c r="S133" s="147"/>
      <c r="T133" s="147"/>
      <c r="U133" s="147"/>
      <c r="V133" s="147"/>
      <c r="W133" s="147"/>
      <c r="X133" s="147"/>
      <c r="Y133" s="147"/>
      <c r="Z133" s="147"/>
      <c r="AA133" s="147"/>
      <c r="AB133" s="147"/>
      <c r="AC133" s="147"/>
      <c r="AD133" s="147"/>
      <c r="AE133" s="149" t="s">
        <v>1</v>
      </c>
      <c r="AF133" s="3"/>
    </row>
    <row r="134" spans="1:32" x14ac:dyDescent="0.25">
      <c r="G134" s="39"/>
      <c r="H134" s="39"/>
      <c r="I134" s="39"/>
      <c r="J134" s="39"/>
      <c r="K134" s="39"/>
      <c r="L134" s="39"/>
      <c r="M134" s="39"/>
      <c r="N134" s="39"/>
      <c r="O134" s="331"/>
      <c r="P134" s="51"/>
      <c r="Q134" s="51"/>
      <c r="R134" s="51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51"/>
      <c r="AF134" s="3"/>
    </row>
    <row r="135" spans="1:32" x14ac:dyDescent="0.25">
      <c r="G135" s="39"/>
      <c r="H135" s="39"/>
      <c r="I135" s="39"/>
      <c r="J135" s="39"/>
      <c r="K135" s="39"/>
      <c r="L135" s="39"/>
      <c r="M135" s="39"/>
      <c r="N135" s="39"/>
      <c r="O135" s="331"/>
      <c r="P135" s="51"/>
      <c r="Q135" s="51"/>
      <c r="R135" s="51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51"/>
      <c r="AF135" s="3"/>
    </row>
    <row r="136" spans="1:32" x14ac:dyDescent="0.25">
      <c r="G136" s="39"/>
      <c r="H136" s="39"/>
      <c r="I136" s="39"/>
      <c r="J136" s="39"/>
      <c r="K136" s="39"/>
      <c r="L136" s="39"/>
      <c r="M136" s="39"/>
      <c r="N136" s="39"/>
      <c r="O136" s="331"/>
      <c r="P136" s="51"/>
      <c r="Q136" s="51"/>
      <c r="R136" s="51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51"/>
      <c r="AF136" s="3"/>
    </row>
    <row r="137" spans="1:32" x14ac:dyDescent="0.25">
      <c r="G137"/>
      <c r="H137"/>
      <c r="I137"/>
      <c r="J137"/>
      <c r="K137"/>
      <c r="L137"/>
      <c r="M137"/>
      <c r="N137"/>
      <c r="O137" s="331"/>
      <c r="P137" s="51"/>
      <c r="Q137" s="51"/>
      <c r="R137" s="51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51"/>
      <c r="AF137" s="3"/>
    </row>
    <row r="138" spans="1:32" x14ac:dyDescent="0.25">
      <c r="G138"/>
      <c r="H138"/>
      <c r="I138"/>
      <c r="L138"/>
      <c r="M138"/>
      <c r="N138"/>
      <c r="O138" s="331"/>
      <c r="P138" s="51"/>
      <c r="Q138" s="51"/>
      <c r="R138" s="51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51"/>
      <c r="AF138" s="3"/>
    </row>
    <row r="139" spans="1:32" x14ac:dyDescent="0.25">
      <c r="G139"/>
      <c r="H139"/>
      <c r="I139"/>
      <c r="L139"/>
      <c r="M139"/>
      <c r="N139"/>
      <c r="O139" s="331"/>
      <c r="P139" s="51"/>
      <c r="Q139" s="51"/>
      <c r="R139" s="51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51"/>
      <c r="AF139" s="3"/>
    </row>
    <row r="140" spans="1:32" x14ac:dyDescent="0.25">
      <c r="G140"/>
      <c r="H140"/>
      <c r="I140"/>
      <c r="L140"/>
      <c r="M140"/>
      <c r="N140"/>
      <c r="O140" s="331"/>
      <c r="P140" s="51"/>
      <c r="Q140" s="51"/>
      <c r="R140" s="51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51"/>
      <c r="AF140" s="3"/>
    </row>
    <row r="141" spans="1:32" x14ac:dyDescent="0.25">
      <c r="G141"/>
      <c r="H141"/>
      <c r="I141"/>
      <c r="L141"/>
      <c r="M141"/>
      <c r="N141"/>
      <c r="O141" s="331"/>
      <c r="P141" s="51"/>
      <c r="Q141" s="51"/>
      <c r="R141" s="51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51"/>
      <c r="AF141" s="3"/>
    </row>
    <row r="142" spans="1:32" x14ac:dyDescent="0.25">
      <c r="G142"/>
      <c r="H142"/>
      <c r="I142"/>
      <c r="L142"/>
      <c r="M142"/>
      <c r="N142"/>
      <c r="O142" s="331"/>
      <c r="P142" s="51"/>
      <c r="Q142" s="51"/>
      <c r="R142" s="51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51"/>
      <c r="AF142" s="3"/>
    </row>
    <row r="143" spans="1:32" x14ac:dyDescent="0.25">
      <c r="G143"/>
      <c r="H143"/>
      <c r="I143"/>
      <c r="L143"/>
      <c r="M143"/>
      <c r="N143"/>
      <c r="O143" s="331"/>
      <c r="P143" s="51"/>
      <c r="Q143" s="51"/>
      <c r="R143" s="51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51"/>
      <c r="AF143" s="3"/>
    </row>
  </sheetData>
  <pageMargins left="0.7" right="0.7" top="0.75" bottom="0.75" header="0.3" footer="0.3"/>
  <pageSetup paperSize="5" scale="63" fitToHeight="0" orientation="landscape" r:id="rId1"/>
  <rowBreaks count="2" manualBreakCount="2">
    <brk id="53" max="29" man="1"/>
    <brk id="105" max="2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FAAEB-3744-478D-A648-2297D812EE51}">
  <sheetPr>
    <pageSetUpPr fitToPage="1"/>
  </sheetPr>
  <dimension ref="A1:AH127"/>
  <sheetViews>
    <sheetView workbookViewId="0">
      <selection activeCell="C4" sqref="C4"/>
    </sheetView>
  </sheetViews>
  <sheetFormatPr defaultRowHeight="15" x14ac:dyDescent="0.25"/>
  <cols>
    <col min="1" max="2" width="5.85546875" customWidth="1"/>
    <col min="3" max="3" width="10.85546875" customWidth="1"/>
    <col min="4" max="4" width="15.140625" customWidth="1"/>
    <col min="5" max="5" width="7.5703125" customWidth="1"/>
    <col min="6" max="6" width="10.7109375" hidden="1" customWidth="1"/>
    <col min="7" max="8" width="11.140625" style="53" hidden="1" customWidth="1"/>
    <col min="9" max="9" width="11.140625" style="52" hidden="1" customWidth="1"/>
    <col min="10" max="11" width="11.140625" style="190" hidden="1" customWidth="1"/>
    <col min="12" max="12" width="10.5703125" style="53" hidden="1" customWidth="1"/>
    <col min="13" max="13" width="11.5703125" style="53" customWidth="1"/>
    <col min="14" max="14" width="11.42578125" bestFit="1" customWidth="1"/>
    <col min="15" max="16" width="11.42578125" customWidth="1"/>
    <col min="17" max="17" width="11" hidden="1" customWidth="1"/>
    <col min="18" max="19" width="10" hidden="1" customWidth="1"/>
    <col min="20" max="20" width="10.42578125" hidden="1" customWidth="1"/>
    <col min="21" max="22" width="10.140625" hidden="1" customWidth="1"/>
    <col min="23" max="23" width="11.42578125" hidden="1" customWidth="1"/>
    <col min="24" max="24" width="10.28515625" hidden="1" customWidth="1"/>
    <col min="25" max="25" width="10.140625" hidden="1" customWidth="1"/>
    <col min="26" max="27" width="10" hidden="1" customWidth="1"/>
    <col min="28" max="28" width="10.140625" hidden="1" customWidth="1"/>
    <col min="29" max="29" width="11.42578125" bestFit="1" customWidth="1"/>
    <col min="30" max="30" width="11.5703125" bestFit="1" customWidth="1"/>
    <col min="31" max="31" width="4" customWidth="1"/>
  </cols>
  <sheetData>
    <row r="1" spans="1:31" x14ac:dyDescent="0.25">
      <c r="A1" t="s">
        <v>136</v>
      </c>
      <c r="E1" s="224" t="s">
        <v>1</v>
      </c>
      <c r="F1" s="225">
        <v>2014</v>
      </c>
      <c r="G1" s="56">
        <v>2015</v>
      </c>
      <c r="H1" s="57">
        <v>2016</v>
      </c>
      <c r="I1" s="58">
        <v>2017</v>
      </c>
      <c r="J1" s="182">
        <v>2018</v>
      </c>
      <c r="K1" s="214">
        <v>2019</v>
      </c>
      <c r="L1" s="235">
        <v>2022</v>
      </c>
      <c r="M1" s="306">
        <v>2023</v>
      </c>
      <c r="N1" s="59">
        <v>2024</v>
      </c>
      <c r="O1" s="390">
        <v>2025</v>
      </c>
      <c r="P1" s="390">
        <v>2025</v>
      </c>
      <c r="R1" s="122" t="s">
        <v>1</v>
      </c>
      <c r="AC1" s="214">
        <v>2026</v>
      </c>
    </row>
    <row r="2" spans="1:31" x14ac:dyDescent="0.25">
      <c r="A2" s="54" t="s">
        <v>222</v>
      </c>
      <c r="F2" s="55" t="s">
        <v>3</v>
      </c>
      <c r="G2" s="56" t="s">
        <v>3</v>
      </c>
      <c r="H2" s="57" t="s">
        <v>3</v>
      </c>
      <c r="I2" s="58" t="s">
        <v>3</v>
      </c>
      <c r="J2" s="193" t="s">
        <v>3</v>
      </c>
      <c r="K2" s="221" t="s">
        <v>3</v>
      </c>
      <c r="L2" s="235" t="s">
        <v>4</v>
      </c>
      <c r="M2" s="306" t="s">
        <v>4</v>
      </c>
      <c r="N2" s="62" t="s">
        <v>3</v>
      </c>
      <c r="O2" s="391" t="s">
        <v>200</v>
      </c>
      <c r="P2" s="391" t="s">
        <v>140</v>
      </c>
      <c r="Q2" s="61" t="s">
        <v>5</v>
      </c>
      <c r="R2" s="61" t="s">
        <v>6</v>
      </c>
      <c r="S2" s="61" t="s">
        <v>7</v>
      </c>
      <c r="T2" s="61" t="s">
        <v>8</v>
      </c>
      <c r="U2" s="61" t="s">
        <v>9</v>
      </c>
      <c r="V2" s="61" t="s">
        <v>10</v>
      </c>
      <c r="W2" s="61" t="s">
        <v>11</v>
      </c>
      <c r="X2" s="61" t="s">
        <v>12</v>
      </c>
      <c r="Y2" s="61" t="s">
        <v>13</v>
      </c>
      <c r="Z2" s="61" t="s">
        <v>14</v>
      </c>
      <c r="AA2" s="61" t="s">
        <v>15</v>
      </c>
      <c r="AB2" s="61" t="s">
        <v>16</v>
      </c>
      <c r="AC2" s="364" t="s">
        <v>17</v>
      </c>
      <c r="AD2" s="33"/>
      <c r="AE2" s="33"/>
    </row>
    <row r="3" spans="1:31" x14ac:dyDescent="0.25">
      <c r="A3" t="s">
        <v>2</v>
      </c>
      <c r="C3" s="32" t="s">
        <v>1</v>
      </c>
      <c r="D3" s="32" t="s">
        <v>1</v>
      </c>
      <c r="F3" s="54"/>
      <c r="G3" s="34" t="s">
        <v>1</v>
      </c>
      <c r="H3" s="34"/>
      <c r="I3" s="34" t="s">
        <v>1</v>
      </c>
      <c r="J3"/>
      <c r="K3"/>
      <c r="L3" s="289" t="s">
        <v>1</v>
      </c>
      <c r="M3"/>
      <c r="N3" s="65" t="s">
        <v>1</v>
      </c>
      <c r="O3" s="65"/>
      <c r="P3" s="65"/>
      <c r="Q3" s="63"/>
      <c r="R3" s="63"/>
      <c r="S3" s="63"/>
      <c r="T3" s="64" t="s">
        <v>1</v>
      </c>
      <c r="U3" s="64" t="s">
        <v>1</v>
      </c>
      <c r="V3" s="64" t="s">
        <v>1</v>
      </c>
      <c r="W3" s="64" t="s">
        <v>1</v>
      </c>
      <c r="X3" s="64" t="s">
        <v>1</v>
      </c>
      <c r="Y3" s="64" t="s">
        <v>1</v>
      </c>
      <c r="Z3" s="64" t="s">
        <v>1</v>
      </c>
      <c r="AA3" s="64"/>
      <c r="AB3" s="64"/>
      <c r="AC3" s="65" t="s">
        <v>1</v>
      </c>
      <c r="AD3" s="32" t="s">
        <v>1</v>
      </c>
      <c r="AE3" s="33"/>
    </row>
    <row r="4" spans="1:31" x14ac:dyDescent="0.25">
      <c r="F4" s="54"/>
      <c r="G4" s="34"/>
      <c r="H4" s="34"/>
      <c r="I4" s="34"/>
      <c r="J4"/>
      <c r="K4"/>
      <c r="L4" s="150"/>
      <c r="M4"/>
      <c r="N4" s="65"/>
      <c r="O4" s="65"/>
      <c r="P4" s="65"/>
      <c r="Q4" s="63"/>
      <c r="R4" s="63"/>
      <c r="S4" s="63"/>
      <c r="T4" s="64"/>
      <c r="U4" s="64"/>
      <c r="V4" s="64"/>
      <c r="W4" s="64"/>
      <c r="X4" s="64"/>
      <c r="Y4" s="64"/>
      <c r="Z4" s="64"/>
      <c r="AA4" s="64"/>
      <c r="AB4" s="64"/>
      <c r="AC4" s="65"/>
      <c r="AD4" s="32"/>
      <c r="AE4" s="33"/>
    </row>
    <row r="5" spans="1:31" x14ac:dyDescent="0.25">
      <c r="A5" s="66" t="s">
        <v>18</v>
      </c>
      <c r="F5" s="54"/>
      <c r="G5"/>
      <c r="H5"/>
      <c r="I5"/>
      <c r="J5"/>
      <c r="K5"/>
      <c r="L5" s="32" t="s">
        <v>1</v>
      </c>
      <c r="M5"/>
      <c r="N5" s="32" t="s">
        <v>1</v>
      </c>
      <c r="O5" s="32">
        <v>45930</v>
      </c>
      <c r="P5" s="32"/>
      <c r="Q5" s="35"/>
      <c r="R5" s="35"/>
      <c r="S5" s="35"/>
      <c r="T5" s="67" t="s">
        <v>1</v>
      </c>
      <c r="U5" s="67" t="s">
        <v>1</v>
      </c>
      <c r="V5" s="67" t="s">
        <v>1</v>
      </c>
      <c r="W5" s="67" t="s">
        <v>1</v>
      </c>
      <c r="X5" s="67" t="s">
        <v>1</v>
      </c>
      <c r="Y5" s="67" t="s">
        <v>1</v>
      </c>
      <c r="Z5" s="67" t="s">
        <v>1</v>
      </c>
      <c r="AA5" s="35"/>
      <c r="AB5" s="35"/>
      <c r="AC5" s="65" t="s">
        <v>1</v>
      </c>
      <c r="AD5" s="3"/>
      <c r="AE5" t="s">
        <v>1</v>
      </c>
    </row>
    <row r="6" spans="1:31" x14ac:dyDescent="0.25">
      <c r="B6" t="s">
        <v>19</v>
      </c>
      <c r="E6" t="s">
        <v>1</v>
      </c>
      <c r="F6" s="69">
        <v>49480</v>
      </c>
      <c r="G6" s="36">
        <v>38320</v>
      </c>
      <c r="H6" s="4">
        <v>47800</v>
      </c>
      <c r="I6" s="5">
        <v>33200</v>
      </c>
      <c r="J6" s="191">
        <v>115528.8</v>
      </c>
      <c r="K6" s="222">
        <v>26598</v>
      </c>
      <c r="L6" s="242">
        <v>183000</v>
      </c>
      <c r="M6" s="310"/>
      <c r="N6" s="37"/>
      <c r="O6" s="402"/>
      <c r="P6" s="402"/>
      <c r="Q6" s="111" t="s">
        <v>1</v>
      </c>
      <c r="R6" s="111" t="s">
        <v>1</v>
      </c>
      <c r="S6" s="111" t="s">
        <v>1</v>
      </c>
      <c r="T6" s="111" t="s">
        <v>1</v>
      </c>
      <c r="U6" s="111" t="s">
        <v>1</v>
      </c>
      <c r="V6" s="111" t="s">
        <v>1</v>
      </c>
      <c r="W6" s="111" t="s">
        <v>1</v>
      </c>
      <c r="X6" s="111" t="s">
        <v>1</v>
      </c>
      <c r="Y6" s="111" t="s">
        <v>1</v>
      </c>
      <c r="Z6" s="111" t="s">
        <v>1</v>
      </c>
      <c r="AA6" s="111" t="s">
        <v>1</v>
      </c>
      <c r="AB6" s="111"/>
      <c r="AC6" s="370">
        <f>SUM(Q6:AB6)</f>
        <v>0</v>
      </c>
      <c r="AD6" s="68" t="s">
        <v>202</v>
      </c>
    </row>
    <row r="7" spans="1:31" x14ac:dyDescent="0.25">
      <c r="B7" t="s">
        <v>123</v>
      </c>
      <c r="E7" t="s">
        <v>1</v>
      </c>
      <c r="F7" s="69"/>
      <c r="G7" s="36">
        <v>30400</v>
      </c>
      <c r="H7" s="4"/>
      <c r="I7" s="5">
        <v>10600</v>
      </c>
      <c r="J7" s="191">
        <v>14400</v>
      </c>
      <c r="K7" s="222">
        <v>17391</v>
      </c>
      <c r="L7" s="242"/>
      <c r="M7" s="310"/>
      <c r="N7" s="37"/>
      <c r="O7" s="402"/>
      <c r="P7" s="402"/>
      <c r="Q7" s="422" t="s">
        <v>1</v>
      </c>
      <c r="R7" s="31"/>
      <c r="S7" s="425" t="s">
        <v>1</v>
      </c>
      <c r="T7" s="425"/>
      <c r="U7" s="425"/>
      <c r="V7" s="425"/>
      <c r="W7" s="425" t="s">
        <v>1</v>
      </c>
      <c r="X7" s="425"/>
      <c r="Y7" s="425"/>
      <c r="Z7" s="31"/>
      <c r="AA7" s="31"/>
      <c r="AB7" s="31"/>
      <c r="AC7" s="370">
        <f t="shared" ref="AC7:AC22" si="0">SUM(Q7:AB7)</f>
        <v>0</v>
      </c>
      <c r="AD7" s="68" t="s">
        <v>1</v>
      </c>
    </row>
    <row r="8" spans="1:31" x14ac:dyDescent="0.25">
      <c r="B8" t="s">
        <v>21</v>
      </c>
      <c r="F8" s="69"/>
      <c r="G8" s="36"/>
      <c r="H8" s="4"/>
      <c r="I8" s="5"/>
      <c r="J8" s="191"/>
      <c r="K8" s="222"/>
      <c r="L8" s="242"/>
      <c r="M8" s="310"/>
      <c r="N8" s="37"/>
      <c r="O8" s="402"/>
      <c r="P8" s="402"/>
      <c r="Q8" s="424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70">
        <f t="shared" si="0"/>
        <v>0</v>
      </c>
      <c r="AD8" s="68"/>
      <c r="AE8" s="71" t="s">
        <v>1</v>
      </c>
    </row>
    <row r="9" spans="1:31" x14ac:dyDescent="0.25">
      <c r="B9" s="54" t="s">
        <v>22</v>
      </c>
      <c r="E9" t="s">
        <v>1</v>
      </c>
      <c r="F9" s="69"/>
      <c r="G9" s="36"/>
      <c r="H9" s="4"/>
      <c r="I9" s="5"/>
      <c r="J9" s="191">
        <v>93794.06</v>
      </c>
      <c r="K9" s="222">
        <v>340981.41</v>
      </c>
      <c r="L9" s="242">
        <v>817000</v>
      </c>
      <c r="M9" s="310"/>
      <c r="N9" s="37"/>
      <c r="O9" s="402"/>
      <c r="P9" s="402"/>
      <c r="Q9" s="424"/>
      <c r="R9" s="31" t="s">
        <v>1</v>
      </c>
      <c r="S9" s="31" t="s">
        <v>1</v>
      </c>
      <c r="T9" s="31" t="s">
        <v>1</v>
      </c>
      <c r="U9" s="31" t="s">
        <v>1</v>
      </c>
      <c r="V9" s="31" t="s">
        <v>1</v>
      </c>
      <c r="W9" s="31" t="s">
        <v>1</v>
      </c>
      <c r="X9" s="31" t="s">
        <v>1</v>
      </c>
      <c r="Y9" s="31" t="s">
        <v>1</v>
      </c>
      <c r="Z9" s="31" t="s">
        <v>1</v>
      </c>
      <c r="AA9" s="31" t="s">
        <v>1</v>
      </c>
      <c r="AB9" s="31"/>
      <c r="AC9" s="370">
        <f t="shared" si="0"/>
        <v>0</v>
      </c>
      <c r="AD9" s="68" t="s">
        <v>202</v>
      </c>
      <c r="AE9" s="71"/>
    </row>
    <row r="10" spans="1:31" x14ac:dyDescent="0.25">
      <c r="B10" t="s">
        <v>23</v>
      </c>
      <c r="F10" s="73">
        <v>95829.36</v>
      </c>
      <c r="G10" s="36">
        <v>106552.76</v>
      </c>
      <c r="H10" s="4">
        <v>115146.91</v>
      </c>
      <c r="I10" s="5">
        <v>121797.94</v>
      </c>
      <c r="J10" s="191">
        <v>119287.23</v>
      </c>
      <c r="K10" s="222">
        <v>168328.56</v>
      </c>
      <c r="L10" s="242" t="s">
        <v>1</v>
      </c>
      <c r="M10" s="310"/>
      <c r="N10" s="37"/>
      <c r="O10" s="402"/>
      <c r="P10" s="402"/>
      <c r="Q10" s="111">
        <v>140</v>
      </c>
      <c r="R10" s="111">
        <v>140</v>
      </c>
      <c r="S10" s="111">
        <v>140</v>
      </c>
      <c r="T10" s="111">
        <v>140</v>
      </c>
      <c r="U10" s="111">
        <v>140</v>
      </c>
      <c r="V10" s="111">
        <v>140</v>
      </c>
      <c r="W10" s="111">
        <v>140</v>
      </c>
      <c r="X10" s="111">
        <v>140</v>
      </c>
      <c r="Y10" s="111">
        <v>140</v>
      </c>
      <c r="Z10" s="111">
        <v>140</v>
      </c>
      <c r="AA10" s="111">
        <v>140</v>
      </c>
      <c r="AB10" s="111">
        <v>140</v>
      </c>
      <c r="AC10" s="370">
        <f t="shared" si="0"/>
        <v>1680</v>
      </c>
      <c r="AD10" s="411" t="s">
        <v>1</v>
      </c>
      <c r="AE10" s="54" t="s">
        <v>1</v>
      </c>
    </row>
    <row r="11" spans="1:31" x14ac:dyDescent="0.25">
      <c r="B11" t="s">
        <v>24</v>
      </c>
      <c r="F11" s="73">
        <v>71658.7</v>
      </c>
      <c r="G11" s="36">
        <v>28560</v>
      </c>
      <c r="H11" s="4">
        <v>28560</v>
      </c>
      <c r="I11" s="5">
        <v>56472.82</v>
      </c>
      <c r="J11" s="191">
        <v>68552.78</v>
      </c>
      <c r="K11" s="222">
        <v>85681.54</v>
      </c>
      <c r="L11" s="242" t="s">
        <v>1</v>
      </c>
      <c r="M11" s="310"/>
      <c r="N11" s="37"/>
      <c r="O11" s="402"/>
      <c r="P11" s="402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370">
        <f t="shared" si="0"/>
        <v>0</v>
      </c>
      <c r="AD11" s="68" t="s">
        <v>1</v>
      </c>
    </row>
    <row r="12" spans="1:31" x14ac:dyDescent="0.25">
      <c r="B12" t="s">
        <v>25</v>
      </c>
      <c r="F12" s="69">
        <v>16758.830000000002</v>
      </c>
      <c r="G12" s="36">
        <v>1590</v>
      </c>
      <c r="H12" s="4">
        <v>6591.44</v>
      </c>
      <c r="I12" s="5">
        <v>10418.969999999999</v>
      </c>
      <c r="J12" s="191">
        <v>10906.37</v>
      </c>
      <c r="K12" s="222">
        <v>18001.07</v>
      </c>
      <c r="L12" s="242" t="s">
        <v>1</v>
      </c>
      <c r="M12" s="310"/>
      <c r="N12" s="37"/>
      <c r="O12" s="402"/>
      <c r="P12" s="402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370">
        <f t="shared" si="0"/>
        <v>0</v>
      </c>
      <c r="AD12" s="3" t="s">
        <v>1</v>
      </c>
    </row>
    <row r="13" spans="1:31" x14ac:dyDescent="0.25">
      <c r="B13" t="s">
        <v>26</v>
      </c>
      <c r="F13" s="69" t="s">
        <v>1</v>
      </c>
      <c r="G13" s="36">
        <v>71457.83</v>
      </c>
      <c r="H13" s="4">
        <v>47092.5</v>
      </c>
      <c r="I13" s="5">
        <v>9880.27</v>
      </c>
      <c r="J13" s="191">
        <v>4207.04</v>
      </c>
      <c r="K13" s="222">
        <v>7890.19</v>
      </c>
      <c r="L13" s="242" t="s">
        <v>1</v>
      </c>
      <c r="M13" s="310"/>
      <c r="N13" s="37"/>
      <c r="O13" s="402"/>
      <c r="P13" s="402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370">
        <f t="shared" si="0"/>
        <v>0</v>
      </c>
      <c r="AD13" s="3" t="s">
        <v>1</v>
      </c>
    </row>
    <row r="14" spans="1:31" x14ac:dyDescent="0.25">
      <c r="B14" t="s">
        <v>27</v>
      </c>
      <c r="F14" s="69">
        <v>74722.39</v>
      </c>
      <c r="G14" s="36">
        <v>73999.320000000007</v>
      </c>
      <c r="H14" s="4">
        <v>72974</v>
      </c>
      <c r="I14" s="5">
        <v>73372.320000000007</v>
      </c>
      <c r="J14" s="191">
        <v>78093.67</v>
      </c>
      <c r="K14" s="222">
        <v>54724</v>
      </c>
      <c r="L14" s="242">
        <v>1395</v>
      </c>
      <c r="M14" s="310">
        <v>16740</v>
      </c>
      <c r="N14" s="37">
        <v>16740</v>
      </c>
      <c r="O14" s="402">
        <v>13610</v>
      </c>
      <c r="P14" s="402">
        <v>18600</v>
      </c>
      <c r="Q14" s="111">
        <v>1450</v>
      </c>
      <c r="R14" s="111">
        <v>1450</v>
      </c>
      <c r="S14" s="111">
        <v>1450</v>
      </c>
      <c r="T14" s="111">
        <v>1450</v>
      </c>
      <c r="U14" s="111">
        <v>1450</v>
      </c>
      <c r="V14" s="111">
        <v>1450</v>
      </c>
      <c r="W14" s="111">
        <v>1450</v>
      </c>
      <c r="X14" s="111">
        <v>1450</v>
      </c>
      <c r="Y14" s="111">
        <v>1450</v>
      </c>
      <c r="Z14" s="111">
        <v>1450</v>
      </c>
      <c r="AA14" s="111">
        <v>1450</v>
      </c>
      <c r="AB14" s="111">
        <v>1450</v>
      </c>
      <c r="AC14" s="370">
        <f t="shared" si="0"/>
        <v>17400</v>
      </c>
      <c r="AD14" s="411" t="s">
        <v>1</v>
      </c>
    </row>
    <row r="15" spans="1:31" x14ac:dyDescent="0.25">
      <c r="B15" t="s">
        <v>124</v>
      </c>
      <c r="F15" s="69">
        <v>30000</v>
      </c>
      <c r="G15" s="36">
        <v>30000</v>
      </c>
      <c r="H15" s="4">
        <v>30000</v>
      </c>
      <c r="I15" s="5">
        <v>30000</v>
      </c>
      <c r="J15" s="191">
        <v>30000</v>
      </c>
      <c r="K15" s="222">
        <v>35000</v>
      </c>
      <c r="L15" s="242" t="s">
        <v>1</v>
      </c>
      <c r="M15" s="310"/>
      <c r="N15" s="37"/>
      <c r="O15" s="402"/>
      <c r="P15" s="402"/>
      <c r="Q15" s="11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70">
        <f t="shared" si="0"/>
        <v>0</v>
      </c>
      <c r="AD15" s="68" t="s">
        <v>1</v>
      </c>
    </row>
    <row r="16" spans="1:31" x14ac:dyDescent="0.25">
      <c r="B16" t="s">
        <v>181</v>
      </c>
      <c r="F16" s="69"/>
      <c r="G16" s="36"/>
      <c r="H16" s="4"/>
      <c r="I16" s="5"/>
      <c r="J16" s="191"/>
      <c r="K16" s="222"/>
      <c r="L16" s="242"/>
      <c r="M16" s="310"/>
      <c r="N16" s="37">
        <v>2281628.58</v>
      </c>
      <c r="O16" s="402">
        <v>799498.2</v>
      </c>
      <c r="P16" s="402"/>
      <c r="Q16" s="11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70"/>
      <c r="AD16" s="68"/>
    </row>
    <row r="17" spans="1:31" x14ac:dyDescent="0.25">
      <c r="B17" t="s">
        <v>103</v>
      </c>
      <c r="F17" s="69"/>
      <c r="G17" s="36"/>
      <c r="H17" s="4"/>
      <c r="I17" s="5">
        <v>1683.32</v>
      </c>
      <c r="J17" s="191"/>
      <c r="K17" s="222"/>
      <c r="L17" s="242" t="s">
        <v>1</v>
      </c>
      <c r="M17" s="310"/>
      <c r="N17" s="37"/>
      <c r="O17" s="402"/>
      <c r="P17" s="402"/>
      <c r="Q17" s="11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70">
        <f t="shared" si="0"/>
        <v>0</v>
      </c>
      <c r="AD17" s="68"/>
    </row>
    <row r="18" spans="1:31" x14ac:dyDescent="0.25">
      <c r="B18" t="s">
        <v>29</v>
      </c>
      <c r="F18" s="69">
        <v>8775.0499999999993</v>
      </c>
      <c r="G18" s="36">
        <v>1320.66</v>
      </c>
      <c r="H18" s="4">
        <v>2951.43</v>
      </c>
      <c r="I18" s="5">
        <v>804.61</v>
      </c>
      <c r="J18" s="191">
        <v>1198.19</v>
      </c>
      <c r="K18" s="222">
        <v>908.63</v>
      </c>
      <c r="L18" s="242" t="s">
        <v>1</v>
      </c>
      <c r="M18" s="332">
        <v>81.900000000000006</v>
      </c>
      <c r="N18" s="37">
        <v>102.96</v>
      </c>
      <c r="O18" s="402">
        <v>122.65</v>
      </c>
      <c r="P18" s="402">
        <v>60</v>
      </c>
      <c r="Q18" s="111">
        <v>12</v>
      </c>
      <c r="R18" s="111">
        <v>12</v>
      </c>
      <c r="S18" s="111">
        <v>12</v>
      </c>
      <c r="T18" s="111">
        <v>12</v>
      </c>
      <c r="U18" s="111">
        <v>12</v>
      </c>
      <c r="V18" s="111">
        <v>12</v>
      </c>
      <c r="W18" s="111">
        <v>12</v>
      </c>
      <c r="X18" s="111">
        <v>12</v>
      </c>
      <c r="Y18" s="111">
        <v>12</v>
      </c>
      <c r="Z18" s="111">
        <v>12</v>
      </c>
      <c r="AA18" s="111">
        <v>12</v>
      </c>
      <c r="AB18" s="111">
        <v>12</v>
      </c>
      <c r="AC18" s="370">
        <f t="shared" si="0"/>
        <v>144</v>
      </c>
      <c r="AD18" s="68"/>
    </row>
    <row r="19" spans="1:31" x14ac:dyDescent="0.25">
      <c r="B19" t="s">
        <v>30</v>
      </c>
      <c r="F19" s="73">
        <v>325</v>
      </c>
      <c r="G19" s="36">
        <v>250</v>
      </c>
      <c r="H19" s="4">
        <v>300.66000000000003</v>
      </c>
      <c r="I19" s="5">
        <v>1225</v>
      </c>
      <c r="J19" s="191">
        <v>-281.13</v>
      </c>
      <c r="K19" s="222">
        <v>2003.61</v>
      </c>
      <c r="L19" s="242"/>
      <c r="M19" s="310">
        <v>81.900000000000006</v>
      </c>
      <c r="N19" s="37">
        <v>1500</v>
      </c>
      <c r="O19" s="402"/>
      <c r="P19" s="402"/>
      <c r="Q19" s="11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70">
        <f t="shared" si="0"/>
        <v>0</v>
      </c>
      <c r="AD19" s="68" t="s">
        <v>1</v>
      </c>
    </row>
    <row r="20" spans="1:31" x14ac:dyDescent="0.25">
      <c r="B20" t="s">
        <v>31</v>
      </c>
      <c r="F20" s="73"/>
      <c r="G20" s="36"/>
      <c r="H20" s="4">
        <v>4277.09</v>
      </c>
      <c r="I20" s="5">
        <v>6030.16</v>
      </c>
      <c r="J20" s="191">
        <v>7711.16</v>
      </c>
      <c r="K20" s="222">
        <v>7225.42</v>
      </c>
      <c r="L20" s="242">
        <v>3933.63</v>
      </c>
      <c r="M20" s="332">
        <v>24435.54</v>
      </c>
      <c r="N20" s="37">
        <v>16300.09</v>
      </c>
      <c r="O20" s="402">
        <v>425.25</v>
      </c>
      <c r="P20" s="402">
        <v>900</v>
      </c>
      <c r="Q20" s="31">
        <v>45</v>
      </c>
      <c r="R20" s="31">
        <v>45</v>
      </c>
      <c r="S20" s="31">
        <v>45</v>
      </c>
      <c r="T20" s="31">
        <v>45</v>
      </c>
      <c r="U20" s="31">
        <v>45</v>
      </c>
      <c r="V20" s="31">
        <v>45</v>
      </c>
      <c r="W20" s="31">
        <v>45</v>
      </c>
      <c r="X20" s="31">
        <v>45</v>
      </c>
      <c r="Y20" s="31">
        <v>45</v>
      </c>
      <c r="Z20" s="31">
        <v>45</v>
      </c>
      <c r="AA20" s="31">
        <v>45</v>
      </c>
      <c r="AB20" s="31">
        <v>45</v>
      </c>
      <c r="AC20" s="370">
        <f t="shared" si="0"/>
        <v>540</v>
      </c>
      <c r="AD20" s="68"/>
    </row>
    <row r="21" spans="1:31" x14ac:dyDescent="0.25">
      <c r="B21" t="s">
        <v>32</v>
      </c>
      <c r="F21" s="73"/>
      <c r="G21" s="36"/>
      <c r="H21" s="4"/>
      <c r="I21" s="5"/>
      <c r="J21" s="191">
        <v>641.54999999999995</v>
      </c>
      <c r="K21" s="222">
        <v>3656.56</v>
      </c>
      <c r="L21" s="242">
        <v>11268.92</v>
      </c>
      <c r="M21" s="332">
        <v>41800.57</v>
      </c>
      <c r="N21" s="37">
        <v>43674.239999999998</v>
      </c>
      <c r="O21" s="402">
        <v>9930.6200000000008</v>
      </c>
      <c r="P21" s="402">
        <v>36000</v>
      </c>
      <c r="Q21" s="111">
        <v>300</v>
      </c>
      <c r="R21" s="111">
        <v>300</v>
      </c>
      <c r="S21" s="111">
        <v>300</v>
      </c>
      <c r="T21" s="111">
        <v>300</v>
      </c>
      <c r="U21" s="111">
        <v>300</v>
      </c>
      <c r="V21" s="111">
        <v>300</v>
      </c>
      <c r="W21" s="111">
        <v>300</v>
      </c>
      <c r="X21" s="111">
        <v>300</v>
      </c>
      <c r="Y21" s="111">
        <v>300</v>
      </c>
      <c r="Z21" s="111">
        <v>300</v>
      </c>
      <c r="AA21" s="111">
        <v>300</v>
      </c>
      <c r="AB21" s="111">
        <v>300</v>
      </c>
      <c r="AC21" s="370">
        <f t="shared" si="0"/>
        <v>3600</v>
      </c>
      <c r="AD21" s="68"/>
    </row>
    <row r="22" spans="1:31" x14ac:dyDescent="0.25">
      <c r="B22" t="s">
        <v>33</v>
      </c>
      <c r="F22" s="73"/>
      <c r="G22" s="36"/>
      <c r="H22" s="4">
        <v>2575.16</v>
      </c>
      <c r="I22" s="5"/>
      <c r="J22" s="191"/>
      <c r="K22" s="222">
        <v>117.65</v>
      </c>
      <c r="L22" s="242" t="s">
        <v>1</v>
      </c>
      <c r="M22" s="332"/>
      <c r="N22" s="37"/>
      <c r="O22" s="402"/>
      <c r="P22" s="402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70">
        <f t="shared" si="0"/>
        <v>0</v>
      </c>
      <c r="AD22" s="68"/>
    </row>
    <row r="23" spans="1:31" x14ac:dyDescent="0.25">
      <c r="G23" s="39"/>
      <c r="H23" s="39"/>
      <c r="I23" s="39"/>
      <c r="J23" s="39"/>
      <c r="K23" s="39"/>
      <c r="L23" s="39"/>
      <c r="M23" s="331"/>
      <c r="N23" s="41"/>
      <c r="O23" s="45"/>
      <c r="P23" s="45"/>
      <c r="Q23" s="103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1"/>
      <c r="AD23" s="68" t="s">
        <v>1</v>
      </c>
    </row>
    <row r="24" spans="1:31" ht="15.75" thickBot="1" x14ac:dyDescent="0.3">
      <c r="A24" s="66" t="s">
        <v>34</v>
      </c>
      <c r="F24" s="78">
        <f t="shared" ref="F24:AB24" si="1">SUM(F6:F22)</f>
        <v>347549.33</v>
      </c>
      <c r="G24" s="79">
        <f t="shared" si="1"/>
        <v>382450.57</v>
      </c>
      <c r="H24" s="80">
        <f t="shared" si="1"/>
        <v>358269.18999999994</v>
      </c>
      <c r="I24" s="81">
        <f t="shared" si="1"/>
        <v>355485.41</v>
      </c>
      <c r="J24" s="185">
        <f t="shared" ref="J24:P24" si="2">SUM(J6:J22)</f>
        <v>544039.72</v>
      </c>
      <c r="K24" s="216">
        <f t="shared" si="2"/>
        <v>768507.64</v>
      </c>
      <c r="L24" s="236">
        <f t="shared" si="2"/>
        <v>1016597.55</v>
      </c>
      <c r="M24" s="339">
        <f t="shared" si="2"/>
        <v>83139.91</v>
      </c>
      <c r="N24" s="83">
        <f t="shared" si="2"/>
        <v>2359945.87</v>
      </c>
      <c r="O24" s="393">
        <f t="shared" si="2"/>
        <v>823586.72</v>
      </c>
      <c r="P24" s="393">
        <f t="shared" si="2"/>
        <v>55560</v>
      </c>
      <c r="Q24" s="245">
        <f t="shared" si="1"/>
        <v>1947</v>
      </c>
      <c r="R24" s="245">
        <f t="shared" si="1"/>
        <v>1947</v>
      </c>
      <c r="S24" s="245">
        <f t="shared" si="1"/>
        <v>1947</v>
      </c>
      <c r="T24" s="245">
        <f t="shared" si="1"/>
        <v>1947</v>
      </c>
      <c r="U24" s="245">
        <f t="shared" si="1"/>
        <v>1947</v>
      </c>
      <c r="V24" s="245">
        <f t="shared" si="1"/>
        <v>1947</v>
      </c>
      <c r="W24" s="245">
        <f t="shared" si="1"/>
        <v>1947</v>
      </c>
      <c r="X24" s="245">
        <f t="shared" si="1"/>
        <v>1947</v>
      </c>
      <c r="Y24" s="245">
        <f t="shared" si="1"/>
        <v>1947</v>
      </c>
      <c r="Z24" s="245">
        <f t="shared" si="1"/>
        <v>1947</v>
      </c>
      <c r="AA24" s="245">
        <f t="shared" si="1"/>
        <v>1947</v>
      </c>
      <c r="AB24" s="245">
        <f t="shared" si="1"/>
        <v>1947</v>
      </c>
      <c r="AC24" s="366">
        <f>SUM(Q24:AB24)</f>
        <v>23364</v>
      </c>
      <c r="AD24" s="3"/>
    </row>
    <row r="25" spans="1:31" ht="15.75" thickTop="1" x14ac:dyDescent="0.25">
      <c r="F25" s="54"/>
      <c r="G25" s="123" t="s">
        <v>1</v>
      </c>
      <c r="H25" s="39"/>
      <c r="I25" s="39"/>
      <c r="J25" s="39"/>
      <c r="K25" s="39"/>
      <c r="L25" s="39"/>
      <c r="M25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>
        <f>SUM(AC6:AC22)</f>
        <v>23364</v>
      </c>
      <c r="AD25" s="68"/>
    </row>
    <row r="26" spans="1:31" x14ac:dyDescent="0.25">
      <c r="C26" s="179" t="s">
        <v>35</v>
      </c>
      <c r="F26" s="54"/>
      <c r="G26" s="123"/>
      <c r="H26" s="39"/>
      <c r="I26" s="39"/>
      <c r="J26" s="39"/>
      <c r="K26" s="39"/>
      <c r="L26" s="39"/>
      <c r="M26"/>
      <c r="N26" s="43">
        <v>0</v>
      </c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>
        <v>0</v>
      </c>
      <c r="AD26" s="68"/>
    </row>
    <row r="27" spans="1:31" x14ac:dyDescent="0.25">
      <c r="A27" s="66" t="s">
        <v>36</v>
      </c>
      <c r="F27" s="54"/>
      <c r="G27" s="39"/>
      <c r="H27" s="39"/>
      <c r="I27" s="39"/>
      <c r="J27" s="39"/>
      <c r="K27" s="39"/>
      <c r="L27" s="39"/>
      <c r="M27"/>
      <c r="N27" s="43">
        <v>0</v>
      </c>
      <c r="O27" s="43"/>
      <c r="P27" s="43"/>
      <c r="Q27" s="43"/>
      <c r="R27" s="43" t="e">
        <f>+R24-R9</f>
        <v>#VALUE!</v>
      </c>
      <c r="S27" s="43" t="e">
        <f t="shared" ref="S27:AA27" si="3">+S24-S9</f>
        <v>#VALUE!</v>
      </c>
      <c r="T27" s="43" t="e">
        <f t="shared" si="3"/>
        <v>#VALUE!</v>
      </c>
      <c r="U27" s="43" t="e">
        <f t="shared" si="3"/>
        <v>#VALUE!</v>
      </c>
      <c r="V27" s="43" t="e">
        <f t="shared" si="3"/>
        <v>#VALUE!</v>
      </c>
      <c r="W27" s="43" t="e">
        <f t="shared" si="3"/>
        <v>#VALUE!</v>
      </c>
      <c r="X27" s="43" t="e">
        <f t="shared" si="3"/>
        <v>#VALUE!</v>
      </c>
      <c r="Y27" s="43" t="e">
        <f t="shared" si="3"/>
        <v>#VALUE!</v>
      </c>
      <c r="Z27" s="43" t="e">
        <f t="shared" si="3"/>
        <v>#VALUE!</v>
      </c>
      <c r="AA27" s="43" t="e">
        <f t="shared" si="3"/>
        <v>#VALUE!</v>
      </c>
      <c r="AB27" s="43" t="s">
        <v>1</v>
      </c>
      <c r="AC27" s="43">
        <v>0</v>
      </c>
      <c r="AD27" s="3"/>
    </row>
    <row r="28" spans="1:31" x14ac:dyDescent="0.25">
      <c r="B28" s="66" t="s">
        <v>37</v>
      </c>
      <c r="G28" s="39"/>
      <c r="H28" s="39"/>
      <c r="I28" s="39"/>
      <c r="J28" s="39"/>
      <c r="K28" s="39"/>
      <c r="L28" s="39"/>
      <c r="M28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3"/>
    </row>
    <row r="29" spans="1:31" x14ac:dyDescent="0.25">
      <c r="B29" s="54"/>
      <c r="C29" s="54" t="s">
        <v>38</v>
      </c>
      <c r="D29" s="54"/>
      <c r="E29" s="54"/>
      <c r="F29" s="73">
        <v>1915.3</v>
      </c>
      <c r="G29" s="84">
        <v>1958.75</v>
      </c>
      <c r="H29" s="4">
        <v>2080.21</v>
      </c>
      <c r="I29" s="5">
        <v>1999.21</v>
      </c>
      <c r="J29" s="191">
        <v>2080.4299999999998</v>
      </c>
      <c r="K29" s="222">
        <v>2033.47</v>
      </c>
      <c r="L29" s="242" t="s">
        <v>1</v>
      </c>
      <c r="M29" s="310"/>
      <c r="N29" s="37"/>
      <c r="O29" s="402"/>
      <c r="P29" s="402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70">
        <f>SUM(Q29:AB29)</f>
        <v>0</v>
      </c>
      <c r="AD29" s="3"/>
    </row>
    <row r="30" spans="1:31" x14ac:dyDescent="0.25">
      <c r="B30" s="54"/>
      <c r="C30" s="54" t="s">
        <v>39</v>
      </c>
      <c r="D30" s="54"/>
      <c r="E30" s="54"/>
      <c r="F30" s="73"/>
      <c r="G30" s="84">
        <v>18.670000000000002</v>
      </c>
      <c r="H30" s="129">
        <v>340.84</v>
      </c>
      <c r="I30" s="130">
        <v>138.58000000000001</v>
      </c>
      <c r="J30" s="184">
        <v>84</v>
      </c>
      <c r="K30" s="215">
        <v>1187.83</v>
      </c>
      <c r="L30" s="242" t="s">
        <v>1</v>
      </c>
      <c r="M30" s="310"/>
      <c r="N30" s="37"/>
      <c r="O30" s="402"/>
      <c r="P30" s="402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70">
        <f t="shared" ref="AC30:AC59" si="4">SUM(Q30:AB30)</f>
        <v>0</v>
      </c>
      <c r="AD30" s="3"/>
    </row>
    <row r="31" spans="1:31" x14ac:dyDescent="0.25">
      <c r="A31" t="s">
        <v>1</v>
      </c>
      <c r="B31" s="54"/>
      <c r="C31" s="54" t="s">
        <v>40</v>
      </c>
      <c r="D31" s="54"/>
      <c r="E31" s="54"/>
      <c r="F31" s="73">
        <v>2475.94</v>
      </c>
      <c r="G31" s="84">
        <v>2076.5300000000002</v>
      </c>
      <c r="H31" s="4">
        <v>2561.8200000000002</v>
      </c>
      <c r="I31" s="5">
        <v>1876.94</v>
      </c>
      <c r="J31" s="191">
        <v>1636.78</v>
      </c>
      <c r="K31" s="222">
        <v>3964.48</v>
      </c>
      <c r="L31" s="242" t="s">
        <v>1</v>
      </c>
      <c r="M31" s="310"/>
      <c r="N31" s="37"/>
      <c r="O31" s="402"/>
      <c r="P31" s="402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70">
        <f t="shared" si="4"/>
        <v>0</v>
      </c>
      <c r="AD31" s="68" t="s">
        <v>1</v>
      </c>
    </row>
    <row r="32" spans="1:31" x14ac:dyDescent="0.25">
      <c r="B32" s="54"/>
      <c r="C32" s="54" t="s">
        <v>42</v>
      </c>
      <c r="D32" s="54"/>
      <c r="E32" s="54"/>
      <c r="F32" s="73">
        <v>1566.65</v>
      </c>
      <c r="G32" s="84">
        <v>2299.9899999999998</v>
      </c>
      <c r="H32" s="4">
        <v>1999.96</v>
      </c>
      <c r="I32" s="5">
        <v>2066.62</v>
      </c>
      <c r="J32" s="191">
        <v>4466.62</v>
      </c>
      <c r="K32" s="222">
        <v>4866.6099999999997</v>
      </c>
      <c r="L32" s="242" t="s">
        <v>1</v>
      </c>
      <c r="M32" s="310"/>
      <c r="N32" s="37"/>
      <c r="O32" s="402"/>
      <c r="P32" s="402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70">
        <f t="shared" si="4"/>
        <v>0</v>
      </c>
      <c r="AD32" s="3"/>
      <c r="AE32" t="s">
        <v>1</v>
      </c>
    </row>
    <row r="33" spans="2:34" x14ac:dyDescent="0.25">
      <c r="B33" s="54"/>
      <c r="C33" s="54" t="s">
        <v>43</v>
      </c>
      <c r="D33" s="54"/>
      <c r="E33" s="54"/>
      <c r="F33" s="73">
        <v>515.1</v>
      </c>
      <c r="G33" s="84">
        <v>419.22</v>
      </c>
      <c r="H33" s="4">
        <v>370.14</v>
      </c>
      <c r="I33" s="5">
        <v>478.4</v>
      </c>
      <c r="J33" s="191">
        <v>627.08000000000004</v>
      </c>
      <c r="K33" s="222">
        <v>603.58000000000004</v>
      </c>
      <c r="L33" s="242" t="s">
        <v>1</v>
      </c>
      <c r="M33" s="310"/>
      <c r="N33" s="37"/>
      <c r="O33" s="402"/>
      <c r="P33" s="402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70">
        <f>SUM(Q33:AB33)</f>
        <v>0</v>
      </c>
      <c r="AD33" s="3"/>
    </row>
    <row r="34" spans="2:34" x14ac:dyDescent="0.25">
      <c r="B34" s="54"/>
      <c r="C34" s="54" t="s">
        <v>44</v>
      </c>
      <c r="D34" s="54"/>
      <c r="E34" s="54"/>
      <c r="F34" s="73">
        <v>41037.11</v>
      </c>
      <c r="G34" s="84">
        <v>43687.65</v>
      </c>
      <c r="H34" s="4">
        <v>40515.93</v>
      </c>
      <c r="I34" s="5">
        <v>41613.72</v>
      </c>
      <c r="J34" s="191">
        <v>44141.39</v>
      </c>
      <c r="K34" s="222">
        <v>45195.65</v>
      </c>
      <c r="L34" s="242" t="s">
        <v>1</v>
      </c>
      <c r="M34" s="310"/>
      <c r="N34" s="37"/>
      <c r="O34" s="402"/>
      <c r="P34" s="402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70">
        <f t="shared" si="4"/>
        <v>0</v>
      </c>
      <c r="AD34" s="3" t="s">
        <v>1</v>
      </c>
      <c r="AH34" s="86" t="s">
        <v>1</v>
      </c>
    </row>
    <row r="35" spans="2:34" x14ac:dyDescent="0.25">
      <c r="B35" s="54"/>
      <c r="C35" s="54" t="s">
        <v>45</v>
      </c>
      <c r="D35" s="54"/>
      <c r="E35" s="54"/>
      <c r="F35" s="73">
        <v>751.84</v>
      </c>
      <c r="G35" s="84">
        <v>414.99</v>
      </c>
      <c r="H35" s="4">
        <v>592.66</v>
      </c>
      <c r="I35" s="5">
        <v>520.32000000000005</v>
      </c>
      <c r="J35" s="191">
        <v>131.33000000000001</v>
      </c>
      <c r="K35" s="222">
        <v>1527.5</v>
      </c>
      <c r="L35" s="242" t="s">
        <v>1</v>
      </c>
      <c r="M35" s="310"/>
      <c r="N35" s="37"/>
      <c r="O35" s="402"/>
      <c r="P35" s="402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70">
        <f t="shared" si="4"/>
        <v>0</v>
      </c>
      <c r="AD35" s="68" t="s">
        <v>1</v>
      </c>
    </row>
    <row r="36" spans="2:34" x14ac:dyDescent="0.25">
      <c r="B36" s="54"/>
      <c r="C36" s="54" t="s">
        <v>47</v>
      </c>
      <c r="D36" s="54"/>
      <c r="E36" s="54"/>
      <c r="F36" s="73">
        <v>152.63</v>
      </c>
      <c r="G36" s="84">
        <v>203.33</v>
      </c>
      <c r="H36" s="129">
        <v>272.77</v>
      </c>
      <c r="I36" s="130">
        <v>66.67</v>
      </c>
      <c r="J36" s="184">
        <v>86.66</v>
      </c>
      <c r="K36" s="215">
        <v>578.82000000000005</v>
      </c>
      <c r="L36" s="234" t="s">
        <v>1</v>
      </c>
      <c r="M36" s="310"/>
      <c r="N36" s="37"/>
      <c r="O36" s="402"/>
      <c r="P36" s="402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70">
        <f t="shared" si="4"/>
        <v>0</v>
      </c>
      <c r="AD36" s="68" t="s">
        <v>1</v>
      </c>
    </row>
    <row r="37" spans="2:34" x14ac:dyDescent="0.25">
      <c r="B37" s="54"/>
      <c r="C37" s="54" t="s">
        <v>48</v>
      </c>
      <c r="D37" s="54"/>
      <c r="E37" s="54"/>
      <c r="F37" s="73"/>
      <c r="G37" s="84"/>
      <c r="H37" s="4" t="s">
        <v>1</v>
      </c>
      <c r="I37" s="5">
        <v>35</v>
      </c>
      <c r="J37" s="191"/>
      <c r="K37" s="222">
        <v>147.33000000000001</v>
      </c>
      <c r="L37" s="242" t="s">
        <v>1</v>
      </c>
      <c r="M37" s="310"/>
      <c r="N37" s="37"/>
      <c r="O37" s="402"/>
      <c r="P37" s="402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70">
        <f t="shared" si="4"/>
        <v>0</v>
      </c>
      <c r="AD37" s="68" t="s">
        <v>1</v>
      </c>
    </row>
    <row r="38" spans="2:34" x14ac:dyDescent="0.25">
      <c r="B38" s="54"/>
      <c r="C38" s="54" t="s">
        <v>49</v>
      </c>
      <c r="D38" s="54"/>
      <c r="E38" s="54"/>
      <c r="F38" s="73"/>
      <c r="G38" s="84"/>
      <c r="H38" s="4"/>
      <c r="I38" s="5">
        <v>279.97000000000003</v>
      </c>
      <c r="J38" s="191">
        <v>559.92999999999995</v>
      </c>
      <c r="K38" s="222">
        <v>513.26</v>
      </c>
      <c r="L38" s="242" t="s">
        <v>1</v>
      </c>
      <c r="M38" s="310"/>
      <c r="N38" s="37"/>
      <c r="O38" s="402"/>
      <c r="P38" s="402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70">
        <f>SUM(Q38:AB38)</f>
        <v>0</v>
      </c>
      <c r="AD38" s="68" t="s">
        <v>1</v>
      </c>
    </row>
    <row r="39" spans="2:34" x14ac:dyDescent="0.25">
      <c r="B39" s="54"/>
      <c r="C39" s="54" t="s">
        <v>51</v>
      </c>
      <c r="D39" s="54"/>
      <c r="E39" s="54"/>
      <c r="F39" s="73">
        <v>2748.91</v>
      </c>
      <c r="G39" s="84">
        <v>1680.96</v>
      </c>
      <c r="H39" s="129">
        <v>2618.67</v>
      </c>
      <c r="I39" s="130">
        <v>3067.65</v>
      </c>
      <c r="J39" s="184">
        <v>2972.1</v>
      </c>
      <c r="K39" s="215">
        <v>2047.18</v>
      </c>
      <c r="L39" s="234" t="s">
        <v>1</v>
      </c>
      <c r="M39" s="310"/>
      <c r="N39" s="37"/>
      <c r="O39" s="402"/>
      <c r="P39" s="402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70">
        <f t="shared" si="4"/>
        <v>0</v>
      </c>
      <c r="AD39" s="68"/>
    </row>
    <row r="40" spans="2:34" x14ac:dyDescent="0.25">
      <c r="B40" s="54"/>
      <c r="C40" s="54" t="s">
        <v>52</v>
      </c>
      <c r="D40" s="54"/>
      <c r="E40" s="54"/>
      <c r="F40" s="73">
        <v>875</v>
      </c>
      <c r="G40" s="84">
        <v>750</v>
      </c>
      <c r="H40" s="129">
        <v>1375</v>
      </c>
      <c r="I40" s="130">
        <v>625</v>
      </c>
      <c r="J40" s="184">
        <v>625</v>
      </c>
      <c r="K40" s="215">
        <v>625</v>
      </c>
      <c r="L40" s="234"/>
      <c r="M40" s="310"/>
      <c r="N40" s="37"/>
      <c r="O40" s="402"/>
      <c r="P40" s="402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70">
        <f t="shared" si="4"/>
        <v>0</v>
      </c>
      <c r="AD40" s="68" t="s">
        <v>1</v>
      </c>
    </row>
    <row r="41" spans="2:34" x14ac:dyDescent="0.25">
      <c r="B41" s="54"/>
      <c r="C41" s="54" t="s">
        <v>54</v>
      </c>
      <c r="D41" s="54"/>
      <c r="E41" s="54"/>
      <c r="F41" s="73"/>
      <c r="G41" s="84"/>
      <c r="H41" s="129">
        <v>65.44</v>
      </c>
      <c r="I41" s="130">
        <v>98.16</v>
      </c>
      <c r="J41" s="184">
        <v>100.04</v>
      </c>
      <c r="K41" s="215">
        <v>-441.86</v>
      </c>
      <c r="L41" s="234" t="s">
        <v>1</v>
      </c>
      <c r="M41" s="310"/>
      <c r="N41" s="37"/>
      <c r="O41" s="402"/>
      <c r="P41" s="402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70">
        <f>SUM(Q41:AB41)</f>
        <v>0</v>
      </c>
      <c r="AD41" s="68"/>
    </row>
    <row r="42" spans="2:34" x14ac:dyDescent="0.25">
      <c r="B42" s="54"/>
      <c r="C42" s="54" t="s">
        <v>55</v>
      </c>
      <c r="F42" s="73">
        <v>5240.21</v>
      </c>
      <c r="G42" s="84">
        <v>5368.17</v>
      </c>
      <c r="H42" s="4">
        <v>6389.97</v>
      </c>
      <c r="I42" s="5">
        <v>6874.88</v>
      </c>
      <c r="J42" s="191">
        <v>6739.07</v>
      </c>
      <c r="K42" s="222">
        <v>6583.82</v>
      </c>
      <c r="L42" s="242"/>
      <c r="M42" s="310"/>
      <c r="N42" s="37"/>
      <c r="O42" s="402"/>
      <c r="P42" s="402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70">
        <f t="shared" si="4"/>
        <v>0</v>
      </c>
      <c r="AD42" s="68"/>
    </row>
    <row r="43" spans="2:34" x14ac:dyDescent="0.25">
      <c r="B43" s="54"/>
      <c r="C43" s="54" t="s">
        <v>56</v>
      </c>
      <c r="F43" s="73">
        <v>715.24</v>
      </c>
      <c r="G43" s="84">
        <v>418.98</v>
      </c>
      <c r="H43" s="4">
        <v>1139.5899999999999</v>
      </c>
      <c r="I43" s="5">
        <v>1049.48</v>
      </c>
      <c r="J43" s="191">
        <v>1009.06</v>
      </c>
      <c r="K43" s="222">
        <v>868.1</v>
      </c>
      <c r="L43" s="242" t="s">
        <v>1</v>
      </c>
      <c r="M43" s="310"/>
      <c r="N43" s="37"/>
      <c r="O43" s="402"/>
      <c r="P43" s="402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70">
        <f>SUM(Q43:AB43)</f>
        <v>0</v>
      </c>
      <c r="AD43" s="68"/>
    </row>
    <row r="44" spans="2:34" s="71" customFormat="1" x14ac:dyDescent="0.25">
      <c r="B44" s="54"/>
      <c r="C44" s="54" t="s">
        <v>126</v>
      </c>
      <c r="D44" s="54"/>
      <c r="E44" s="54"/>
      <c r="F44" s="69"/>
      <c r="G44" s="84"/>
      <c r="H44" s="129">
        <v>21943.200000000001</v>
      </c>
      <c r="I44" s="130">
        <v>54287.01</v>
      </c>
      <c r="J44" s="184">
        <v>50746.04</v>
      </c>
      <c r="K44" s="215">
        <v>47188.46</v>
      </c>
      <c r="L44" s="234" t="s">
        <v>1</v>
      </c>
      <c r="M44" s="326"/>
      <c r="N44" s="37"/>
      <c r="O44" s="402"/>
      <c r="P44" s="402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70">
        <f>SUM(Q44:AB44)</f>
        <v>0</v>
      </c>
      <c r="AD44" s="68"/>
    </row>
    <row r="45" spans="2:34" s="71" customFormat="1" x14ac:dyDescent="0.25">
      <c r="B45" s="54"/>
      <c r="C45" s="54" t="s">
        <v>127</v>
      </c>
      <c r="D45" s="54"/>
      <c r="E45" s="54"/>
      <c r="F45" s="69"/>
      <c r="G45" s="84"/>
      <c r="H45" s="129"/>
      <c r="I45" s="130"/>
      <c r="J45" s="184"/>
      <c r="K45" s="215"/>
      <c r="L45" s="234" t="s">
        <v>1</v>
      </c>
      <c r="M45" s="326"/>
      <c r="N45" s="37"/>
      <c r="O45" s="402"/>
      <c r="P45" s="402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70">
        <f>SUM(Q45:AB45)</f>
        <v>0</v>
      </c>
      <c r="AD45" s="68"/>
    </row>
    <row r="46" spans="2:34" s="71" customFormat="1" x14ac:dyDescent="0.25">
      <c r="B46" s="54"/>
      <c r="C46" s="54" t="s">
        <v>59</v>
      </c>
      <c r="D46" s="54"/>
      <c r="E46" s="54"/>
      <c r="F46" s="69"/>
      <c r="G46" s="84"/>
      <c r="H46" s="129"/>
      <c r="I46" s="130"/>
      <c r="J46" s="184">
        <v>9116.1</v>
      </c>
      <c r="K46" s="215">
        <v>8643.6200000000008</v>
      </c>
      <c r="L46" s="234"/>
      <c r="M46" s="326"/>
      <c r="N46" s="37"/>
      <c r="O46" s="402"/>
      <c r="P46" s="402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70">
        <f>SUM(Q46:AB46)</f>
        <v>0</v>
      </c>
      <c r="AD46" s="68"/>
    </row>
    <row r="47" spans="2:34" s="71" customFormat="1" x14ac:dyDescent="0.25">
      <c r="B47" s="54"/>
      <c r="C47" s="54" t="s">
        <v>63</v>
      </c>
      <c r="D47" s="54"/>
      <c r="E47" s="54"/>
      <c r="F47" s="73"/>
      <c r="G47" s="84"/>
      <c r="H47" s="129"/>
      <c r="I47" s="130">
        <v>237.64</v>
      </c>
      <c r="J47" s="184">
        <v>338.32</v>
      </c>
      <c r="K47" s="215">
        <v>194.24</v>
      </c>
      <c r="L47" s="234" t="s">
        <v>1</v>
      </c>
      <c r="M47" s="326"/>
      <c r="N47" s="37"/>
      <c r="O47" s="402"/>
      <c r="P47" s="402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70">
        <f>SUM(Q47:AB47)</f>
        <v>0</v>
      </c>
      <c r="AD47" s="68"/>
    </row>
    <row r="48" spans="2:34" x14ac:dyDescent="0.25">
      <c r="B48" s="54"/>
      <c r="C48" s="54" t="s">
        <v>60</v>
      </c>
      <c r="F48" s="73">
        <v>1018.97</v>
      </c>
      <c r="G48" s="84">
        <v>847.32</v>
      </c>
      <c r="H48" s="4">
        <v>873.66</v>
      </c>
      <c r="I48" s="5">
        <v>75.989999999999995</v>
      </c>
      <c r="J48" s="191">
        <v>22.64</v>
      </c>
      <c r="K48" s="222">
        <v>60.33</v>
      </c>
      <c r="L48" s="242" t="s">
        <v>1</v>
      </c>
      <c r="M48" s="310"/>
      <c r="N48" s="37"/>
      <c r="O48" s="402"/>
      <c r="P48" s="402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70">
        <f t="shared" si="4"/>
        <v>0</v>
      </c>
      <c r="AD48" s="3"/>
    </row>
    <row r="49" spans="2:30" x14ac:dyDescent="0.25">
      <c r="B49" s="54"/>
      <c r="C49" s="54" t="s">
        <v>61</v>
      </c>
      <c r="F49" s="73">
        <v>22765.68</v>
      </c>
      <c r="G49" s="84">
        <v>27066.68</v>
      </c>
      <c r="H49" s="4">
        <v>34072.620000000003</v>
      </c>
      <c r="I49" s="5">
        <v>13303.91</v>
      </c>
      <c r="J49" s="191">
        <v>301.5</v>
      </c>
      <c r="K49" s="222">
        <v>29824.43</v>
      </c>
      <c r="L49" s="242" t="s">
        <v>1</v>
      </c>
      <c r="M49" s="310"/>
      <c r="N49" s="37"/>
      <c r="O49" s="402"/>
      <c r="P49" s="402"/>
      <c r="Q49" s="31" t="s">
        <v>1</v>
      </c>
      <c r="R49" s="31" t="s">
        <v>1</v>
      </c>
      <c r="S49" s="31" t="s">
        <v>1</v>
      </c>
      <c r="T49" s="31"/>
      <c r="U49" s="31"/>
      <c r="V49" s="31"/>
      <c r="W49" s="31"/>
      <c r="X49" s="31"/>
      <c r="Y49" s="31"/>
      <c r="Z49" s="31"/>
      <c r="AA49" s="31"/>
      <c r="AB49" s="31"/>
      <c r="AC49" s="370">
        <f t="shared" si="4"/>
        <v>0</v>
      </c>
      <c r="AD49" s="68" t="s">
        <v>1</v>
      </c>
    </row>
    <row r="50" spans="2:30" x14ac:dyDescent="0.25">
      <c r="B50" s="54"/>
      <c r="C50" s="54" t="s">
        <v>62</v>
      </c>
      <c r="D50" s="54"/>
      <c r="E50" s="54"/>
      <c r="F50" s="73">
        <v>43.78</v>
      </c>
      <c r="G50" s="84">
        <v>54.43</v>
      </c>
      <c r="H50" s="129">
        <v>126.99</v>
      </c>
      <c r="I50" s="130">
        <v>172.03</v>
      </c>
      <c r="J50" s="184">
        <v>157.22999999999999</v>
      </c>
      <c r="K50" s="215">
        <v>163.33000000000001</v>
      </c>
      <c r="L50" s="234" t="s">
        <v>1</v>
      </c>
      <c r="M50" s="310"/>
      <c r="N50" s="37"/>
      <c r="O50" s="402"/>
      <c r="P50" s="402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70">
        <f t="shared" si="4"/>
        <v>0</v>
      </c>
      <c r="AD50" s="68" t="s">
        <v>1</v>
      </c>
    </row>
    <row r="51" spans="2:30" x14ac:dyDescent="0.25">
      <c r="B51" s="54"/>
      <c r="C51" s="54" t="s">
        <v>64</v>
      </c>
      <c r="D51" s="54"/>
      <c r="E51" s="54"/>
      <c r="F51" s="73">
        <v>1135.4000000000001</v>
      </c>
      <c r="G51" s="84">
        <v>1963.02</v>
      </c>
      <c r="H51" s="4">
        <v>2138.2600000000002</v>
      </c>
      <c r="I51" s="5">
        <v>1915.03</v>
      </c>
      <c r="J51" s="191">
        <v>2526.0700000000002</v>
      </c>
      <c r="K51" s="222">
        <v>2750.71</v>
      </c>
      <c r="L51" s="242" t="s">
        <v>1</v>
      </c>
      <c r="M51" s="310"/>
      <c r="N51" s="37"/>
      <c r="O51" s="402">
        <v>121.99</v>
      </c>
      <c r="P51" s="402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70">
        <f t="shared" si="4"/>
        <v>0</v>
      </c>
      <c r="AD51" t="s">
        <v>1</v>
      </c>
    </row>
    <row r="52" spans="2:30" x14ac:dyDescent="0.25">
      <c r="B52" s="54"/>
      <c r="C52" s="54" t="s">
        <v>65</v>
      </c>
      <c r="D52" s="54"/>
      <c r="E52" s="54"/>
      <c r="F52" s="73">
        <v>3999.96</v>
      </c>
      <c r="G52" s="84">
        <v>3999.96</v>
      </c>
      <c r="H52" s="4">
        <v>3999.96</v>
      </c>
      <c r="I52" s="5">
        <v>3999.96</v>
      </c>
      <c r="J52" s="191">
        <v>3999.96</v>
      </c>
      <c r="K52" s="222">
        <v>3999.96</v>
      </c>
      <c r="L52" s="242" t="s">
        <v>1</v>
      </c>
      <c r="M52" s="310"/>
      <c r="N52" s="37"/>
      <c r="O52" s="402"/>
      <c r="P52" s="402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70">
        <f t="shared" si="4"/>
        <v>0</v>
      </c>
    </row>
    <row r="53" spans="2:30" x14ac:dyDescent="0.25">
      <c r="B53" s="54"/>
      <c r="C53" s="54" t="s">
        <v>66</v>
      </c>
      <c r="D53" s="54"/>
      <c r="E53" s="54"/>
      <c r="F53" s="73">
        <v>879.35</v>
      </c>
      <c r="G53" s="84">
        <v>929.23</v>
      </c>
      <c r="H53" s="4">
        <v>968.88</v>
      </c>
      <c r="I53" s="5">
        <v>1061.74</v>
      </c>
      <c r="J53" s="191">
        <v>1200.3599999999999</v>
      </c>
      <c r="K53" s="222">
        <v>1267.3599999999999</v>
      </c>
      <c r="L53" s="242" t="s">
        <v>1</v>
      </c>
      <c r="M53" s="310"/>
      <c r="N53" s="37"/>
      <c r="O53" s="402"/>
      <c r="P53" s="402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70">
        <f t="shared" si="4"/>
        <v>0</v>
      </c>
    </row>
    <row r="54" spans="2:30" x14ac:dyDescent="0.25">
      <c r="B54" s="54"/>
      <c r="C54" s="54" t="s">
        <v>67</v>
      </c>
      <c r="D54" s="54"/>
      <c r="E54" s="54"/>
      <c r="F54" s="73">
        <v>55017.88</v>
      </c>
      <c r="G54" s="84">
        <v>69838.009999999995</v>
      </c>
      <c r="H54" s="4">
        <v>78675.5</v>
      </c>
      <c r="I54" s="5">
        <v>83774.05</v>
      </c>
      <c r="J54" s="191">
        <v>85692.97</v>
      </c>
      <c r="K54" s="222">
        <v>89069.4</v>
      </c>
      <c r="L54" s="242">
        <v>3842.24</v>
      </c>
      <c r="M54" s="310"/>
      <c r="N54" s="37"/>
      <c r="O54" s="402"/>
      <c r="P54" s="402"/>
      <c r="Q54" s="31" t="s">
        <v>1</v>
      </c>
      <c r="R54" s="31" t="s">
        <v>1</v>
      </c>
      <c r="S54" s="31" t="s">
        <v>1</v>
      </c>
      <c r="T54" s="31" t="s">
        <v>1</v>
      </c>
      <c r="U54" s="31" t="s">
        <v>1</v>
      </c>
      <c r="V54" s="31" t="s">
        <v>1</v>
      </c>
      <c r="W54" s="31" t="s">
        <v>1</v>
      </c>
      <c r="X54" s="31" t="s">
        <v>1</v>
      </c>
      <c r="Y54" s="31" t="s">
        <v>1</v>
      </c>
      <c r="Z54" s="31" t="s">
        <v>1</v>
      </c>
      <c r="AA54" s="31" t="s">
        <v>1</v>
      </c>
      <c r="AB54" s="31" t="s">
        <v>1</v>
      </c>
      <c r="AC54" s="370" t="s">
        <v>1</v>
      </c>
      <c r="AD54" s="54" t="s">
        <v>1</v>
      </c>
    </row>
    <row r="55" spans="2:30" x14ac:dyDescent="0.25">
      <c r="B55" s="54"/>
      <c r="C55" s="54" t="s">
        <v>68</v>
      </c>
      <c r="D55" s="54"/>
      <c r="E55" s="54"/>
      <c r="F55" s="73">
        <v>1458.61</v>
      </c>
      <c r="G55" s="84">
        <v>1603.86</v>
      </c>
      <c r="H55" s="4">
        <v>1380.97</v>
      </c>
      <c r="I55" s="5">
        <v>1485.55</v>
      </c>
      <c r="J55" s="191">
        <v>1317.22</v>
      </c>
      <c r="K55" s="222">
        <v>1349.75</v>
      </c>
      <c r="L55" s="242" t="s">
        <v>1</v>
      </c>
      <c r="M55" s="310"/>
      <c r="N55" s="37"/>
      <c r="O55" s="402"/>
      <c r="P55" s="402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70">
        <f t="shared" si="4"/>
        <v>0</v>
      </c>
      <c r="AD55" s="68" t="s">
        <v>1</v>
      </c>
    </row>
    <row r="56" spans="2:30" x14ac:dyDescent="0.25">
      <c r="B56" s="54"/>
      <c r="C56" s="54" t="s">
        <v>70</v>
      </c>
      <c r="D56" s="54"/>
      <c r="E56" s="54"/>
      <c r="F56" s="73">
        <v>567.44000000000005</v>
      </c>
      <c r="G56" s="84">
        <v>460.07</v>
      </c>
      <c r="H56" s="4">
        <v>93.2</v>
      </c>
      <c r="I56" s="5">
        <v>372.34</v>
      </c>
      <c r="J56" s="191">
        <v>-247.99</v>
      </c>
      <c r="K56" s="222">
        <v>790.58</v>
      </c>
      <c r="L56" s="242" t="s">
        <v>1</v>
      </c>
      <c r="M56" s="310"/>
      <c r="N56" s="37"/>
      <c r="O56" s="402"/>
      <c r="P56" s="402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70">
        <f t="shared" si="4"/>
        <v>0</v>
      </c>
      <c r="AD56" s="68"/>
    </row>
    <row r="57" spans="2:30" x14ac:dyDescent="0.25">
      <c r="B57" s="54"/>
      <c r="C57" s="54" t="s">
        <v>71</v>
      </c>
      <c r="D57" s="54"/>
      <c r="E57" s="54"/>
      <c r="F57" s="73"/>
      <c r="G57" s="84"/>
      <c r="H57" s="4">
        <v>241.45</v>
      </c>
      <c r="I57" s="5">
        <v>59.46</v>
      </c>
      <c r="J57" s="191">
        <v>334.15</v>
      </c>
      <c r="K57" s="222">
        <v>460.24</v>
      </c>
      <c r="L57" s="242" t="s">
        <v>1</v>
      </c>
      <c r="M57" s="310"/>
      <c r="N57" s="37"/>
      <c r="O57" s="402"/>
      <c r="P57" s="402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70">
        <f>SUM(Q57:AB57)</f>
        <v>0</v>
      </c>
      <c r="AD57" s="68"/>
    </row>
    <row r="58" spans="2:30" x14ac:dyDescent="0.25">
      <c r="B58" s="54"/>
      <c r="C58" s="54" t="s">
        <v>72</v>
      </c>
      <c r="D58" s="54"/>
      <c r="E58" s="54"/>
      <c r="F58" s="73">
        <v>610.73</v>
      </c>
      <c r="G58" s="84">
        <v>787.95</v>
      </c>
      <c r="H58" s="129">
        <v>865.98</v>
      </c>
      <c r="I58" s="130">
        <v>551.23</v>
      </c>
      <c r="J58" s="184">
        <v>102.31</v>
      </c>
      <c r="K58" s="215">
        <v>164.79</v>
      </c>
      <c r="L58" s="234" t="s">
        <v>1</v>
      </c>
      <c r="M58" s="310"/>
      <c r="N58" s="37"/>
      <c r="O58" s="402"/>
      <c r="P58" s="402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70">
        <f t="shared" si="4"/>
        <v>0</v>
      </c>
      <c r="AD58" s="131"/>
    </row>
    <row r="59" spans="2:30" x14ac:dyDescent="0.25">
      <c r="B59" s="54"/>
      <c r="C59" s="54" t="s">
        <v>73</v>
      </c>
      <c r="D59" s="54"/>
      <c r="E59" s="54"/>
      <c r="F59" s="69">
        <v>1447.54</v>
      </c>
      <c r="G59" s="84">
        <v>1246.8</v>
      </c>
      <c r="H59" s="4">
        <v>6893.41</v>
      </c>
      <c r="I59" s="5" t="s">
        <v>1</v>
      </c>
      <c r="J59" s="191"/>
      <c r="K59" s="222"/>
      <c r="L59" s="242"/>
      <c r="M59" s="310"/>
      <c r="N59" s="37">
        <v>-323664.77</v>
      </c>
      <c r="O59" s="402"/>
      <c r="P59" s="402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70">
        <f t="shared" si="4"/>
        <v>0</v>
      </c>
      <c r="AD59" s="46"/>
    </row>
    <row r="60" spans="2:30" x14ac:dyDescent="0.25">
      <c r="G60" s="124" t="s">
        <v>1</v>
      </c>
      <c r="H60" s="124" t="s">
        <v>1</v>
      </c>
      <c r="I60" s="124"/>
      <c r="J60" s="124"/>
      <c r="K60" s="124"/>
      <c r="L60" s="39"/>
      <c r="M60"/>
      <c r="N60" s="31" t="s">
        <v>1</v>
      </c>
      <c r="O60" s="103"/>
      <c r="P60" s="10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31" t="s">
        <v>1</v>
      </c>
      <c r="AD60" s="3"/>
    </row>
    <row r="61" spans="2:30" x14ac:dyDescent="0.25">
      <c r="B61" s="66" t="s">
        <v>74</v>
      </c>
      <c r="F61" s="90">
        <f>SUM(F29:F60)</f>
        <v>146939.26999999999</v>
      </c>
      <c r="G61" s="104">
        <f t="shared" ref="G61:AB61" si="5">SUM(G29:G59)</f>
        <v>168094.57</v>
      </c>
      <c r="H61" s="105">
        <f t="shared" si="5"/>
        <v>212597.08000000005</v>
      </c>
      <c r="I61" s="106">
        <f t="shared" si="5"/>
        <v>222086.54</v>
      </c>
      <c r="J61" s="189">
        <f t="shared" si="5"/>
        <v>220866.37</v>
      </c>
      <c r="K61" s="219">
        <f t="shared" si="5"/>
        <v>256227.96999999994</v>
      </c>
      <c r="L61" s="240">
        <f t="shared" si="5"/>
        <v>3842.24</v>
      </c>
      <c r="M61" s="327">
        <f t="shared" ref="M61:T61" si="6">SUM(M29:M59)</f>
        <v>0</v>
      </c>
      <c r="N61" s="94">
        <f t="shared" si="6"/>
        <v>-323664.77</v>
      </c>
      <c r="O61" s="395">
        <f>SUM(O29:O59)</f>
        <v>121.99</v>
      </c>
      <c r="P61" s="395"/>
      <c r="Q61" s="246">
        <f t="shared" si="6"/>
        <v>0</v>
      </c>
      <c r="R61" s="244">
        <f t="shared" si="6"/>
        <v>0</v>
      </c>
      <c r="S61" s="244">
        <f t="shared" si="6"/>
        <v>0</v>
      </c>
      <c r="T61" s="244">
        <f t="shared" si="6"/>
        <v>0</v>
      </c>
      <c r="U61" s="244">
        <f t="shared" si="5"/>
        <v>0</v>
      </c>
      <c r="V61" s="244">
        <f t="shared" si="5"/>
        <v>0</v>
      </c>
      <c r="W61" s="244">
        <f t="shared" si="5"/>
        <v>0</v>
      </c>
      <c r="X61" s="244">
        <f t="shared" si="5"/>
        <v>0</v>
      </c>
      <c r="Y61" s="244">
        <f t="shared" si="5"/>
        <v>0</v>
      </c>
      <c r="Z61" s="244">
        <f t="shared" si="5"/>
        <v>0</v>
      </c>
      <c r="AA61" s="244">
        <f t="shared" si="5"/>
        <v>0</v>
      </c>
      <c r="AB61" s="244">
        <f t="shared" si="5"/>
        <v>0</v>
      </c>
      <c r="AC61" s="368">
        <f>SUM(Q61:AB61)</f>
        <v>0</v>
      </c>
    </row>
    <row r="62" spans="2:30" x14ac:dyDescent="0.25">
      <c r="B62" s="66"/>
      <c r="G62" s="123" t="s">
        <v>1</v>
      </c>
      <c r="H62" s="39"/>
      <c r="I62" s="39"/>
      <c r="J62" s="39"/>
      <c r="K62" s="39"/>
      <c r="L62" s="39"/>
      <c r="M62"/>
      <c r="N62" s="45"/>
      <c r="O62" s="45"/>
      <c r="P62" s="45"/>
      <c r="Q62" s="101"/>
      <c r="R62" s="101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45">
        <f>SUM(AC29:AC59)</f>
        <v>0</v>
      </c>
    </row>
    <row r="63" spans="2:30" x14ac:dyDescent="0.25">
      <c r="B63" s="66" t="s">
        <v>137</v>
      </c>
      <c r="G63" s="39"/>
      <c r="H63" s="39"/>
      <c r="I63" s="39"/>
      <c r="J63" s="39"/>
      <c r="K63" s="39"/>
      <c r="L63" s="39"/>
      <c r="M63"/>
      <c r="N63" s="96" t="s">
        <v>1</v>
      </c>
      <c r="O63" s="96"/>
      <c r="P63" s="96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96" t="s">
        <v>1</v>
      </c>
      <c r="AD63" s="46"/>
    </row>
    <row r="64" spans="2:30" x14ac:dyDescent="0.25">
      <c r="B64" s="66"/>
      <c r="C64" t="s">
        <v>129</v>
      </c>
      <c r="F64" s="73">
        <v>83.96</v>
      </c>
      <c r="G64" s="84">
        <v>72.44</v>
      </c>
      <c r="H64" s="4">
        <v>75.709999999999994</v>
      </c>
      <c r="I64" s="5">
        <v>95.23</v>
      </c>
      <c r="J64" s="191">
        <v>129.28</v>
      </c>
      <c r="K64" s="222">
        <v>134.6</v>
      </c>
      <c r="L64" s="242" t="s">
        <v>1</v>
      </c>
      <c r="M64" s="310"/>
      <c r="N64" s="70"/>
      <c r="O64" s="394"/>
      <c r="P64" s="394"/>
      <c r="Q64" s="111"/>
      <c r="R64" s="268"/>
      <c r="S64" s="31">
        <v>22.5</v>
      </c>
      <c r="T64" s="31"/>
      <c r="U64" s="268"/>
      <c r="V64" s="31">
        <v>22.5</v>
      </c>
      <c r="W64" s="268"/>
      <c r="X64" s="268"/>
      <c r="Y64" s="31">
        <v>22.5</v>
      </c>
      <c r="Z64" s="268"/>
      <c r="AA64" s="268"/>
      <c r="AB64" s="31">
        <v>22.5</v>
      </c>
      <c r="AC64" s="367">
        <f>SUM(Q64:AB64)</f>
        <v>90</v>
      </c>
      <c r="AD64" s="414" t="s">
        <v>1</v>
      </c>
    </row>
    <row r="65" spans="1:33" x14ac:dyDescent="0.25">
      <c r="C65" s="54" t="s">
        <v>77</v>
      </c>
      <c r="D65" s="132"/>
      <c r="E65" s="132"/>
      <c r="F65" s="73">
        <v>297.86</v>
      </c>
      <c r="G65" s="36">
        <v>21.42</v>
      </c>
      <c r="H65" s="4">
        <v>1111.04</v>
      </c>
      <c r="I65" s="5">
        <v>-22.91</v>
      </c>
      <c r="J65" s="191">
        <v>286.42</v>
      </c>
      <c r="K65" s="222">
        <v>135.80000000000001</v>
      </c>
      <c r="L65" s="242" t="s">
        <v>1</v>
      </c>
      <c r="M65" s="310"/>
      <c r="N65" s="70">
        <v>637.16</v>
      </c>
      <c r="O65" s="394"/>
      <c r="P65" s="394">
        <v>1000</v>
      </c>
      <c r="Q65" s="111">
        <v>500</v>
      </c>
      <c r="R65" s="111"/>
      <c r="S65" s="111"/>
      <c r="T65" s="111"/>
      <c r="U65" s="111"/>
      <c r="V65" s="111"/>
      <c r="W65" s="111"/>
      <c r="X65" s="111"/>
      <c r="Y65" s="111"/>
      <c r="Z65" s="111"/>
      <c r="AA65" s="111"/>
      <c r="AB65" s="111"/>
      <c r="AC65" s="367">
        <f t="shared" ref="AC65:AC72" si="7">SUM(Q65:AB65)</f>
        <v>500</v>
      </c>
      <c r="AD65" s="415" t="s">
        <v>1</v>
      </c>
    </row>
    <row r="66" spans="1:33" x14ac:dyDescent="0.25">
      <c r="C66" s="54" t="s">
        <v>130</v>
      </c>
      <c r="F66" s="73">
        <v>530</v>
      </c>
      <c r="G66" s="84">
        <v>1472.5</v>
      </c>
      <c r="H66" s="129">
        <v>5311.25</v>
      </c>
      <c r="I66" s="130">
        <v>22253.75</v>
      </c>
      <c r="J66" s="184">
        <v>1440.84</v>
      </c>
      <c r="K66" s="215">
        <v>28085.41</v>
      </c>
      <c r="L66" s="234">
        <v>455</v>
      </c>
      <c r="M66" s="332">
        <v>12621.75</v>
      </c>
      <c r="N66" s="70">
        <v>470</v>
      </c>
      <c r="O66" s="394">
        <v>1276.5</v>
      </c>
      <c r="P66" s="394">
        <v>500</v>
      </c>
      <c r="Q66" s="111">
        <v>500</v>
      </c>
      <c r="R66" s="258"/>
      <c r="S66" s="111"/>
      <c r="T66" s="111"/>
      <c r="U66" s="258"/>
      <c r="V66" s="111"/>
      <c r="W66" s="258"/>
      <c r="X66" s="258"/>
      <c r="Y66" s="111"/>
      <c r="Z66" s="258"/>
      <c r="AA66" s="258"/>
      <c r="AB66" s="111"/>
      <c r="AC66" s="367">
        <f t="shared" si="7"/>
        <v>500</v>
      </c>
      <c r="AD66" s="412"/>
    </row>
    <row r="67" spans="1:33" x14ac:dyDescent="0.25">
      <c r="C67" s="54" t="s">
        <v>82</v>
      </c>
      <c r="F67" s="73">
        <v>6220</v>
      </c>
      <c r="G67" s="84">
        <v>5300</v>
      </c>
      <c r="H67" s="4">
        <v>6060</v>
      </c>
      <c r="I67" s="5">
        <v>5560</v>
      </c>
      <c r="J67" s="191">
        <v>6460</v>
      </c>
      <c r="K67" s="222">
        <v>5800</v>
      </c>
      <c r="L67" s="242"/>
      <c r="M67" s="332">
        <v>29558.400000000001</v>
      </c>
      <c r="N67" s="70">
        <v>17981.36</v>
      </c>
      <c r="O67" s="394">
        <v>4433.76</v>
      </c>
      <c r="P67" s="394">
        <v>4437</v>
      </c>
      <c r="Q67" s="111">
        <v>1560</v>
      </c>
      <c r="R67" s="111">
        <v>1560</v>
      </c>
      <c r="S67" s="111">
        <v>1560</v>
      </c>
      <c r="T67" s="111">
        <v>1560</v>
      </c>
      <c r="U67" s="111">
        <v>1560</v>
      </c>
      <c r="V67" s="111">
        <v>1560</v>
      </c>
      <c r="W67" s="111">
        <v>1560</v>
      </c>
      <c r="X67" s="111">
        <v>1560</v>
      </c>
      <c r="Y67" s="111">
        <v>1560</v>
      </c>
      <c r="Z67" s="111">
        <v>1560</v>
      </c>
      <c r="AA67" s="111">
        <v>1560</v>
      </c>
      <c r="AB67" s="111">
        <v>1560</v>
      </c>
      <c r="AC67" s="367">
        <f t="shared" si="7"/>
        <v>18720</v>
      </c>
      <c r="AD67" s="412" t="s">
        <v>205</v>
      </c>
    </row>
    <row r="68" spans="1:33" x14ac:dyDescent="0.25">
      <c r="C68" s="54" t="s">
        <v>61</v>
      </c>
      <c r="F68" s="73"/>
      <c r="G68" s="84"/>
      <c r="H68" s="4"/>
      <c r="I68" s="5"/>
      <c r="J68" s="191"/>
      <c r="K68" s="222"/>
      <c r="L68" s="242"/>
      <c r="M68" s="332">
        <v>31909.55</v>
      </c>
      <c r="N68" s="70">
        <v>151569.25</v>
      </c>
      <c r="O68" s="394">
        <v>188496.1</v>
      </c>
      <c r="P68" s="394">
        <v>67500</v>
      </c>
      <c r="Q68" s="111">
        <v>1000</v>
      </c>
      <c r="R68" s="111">
        <v>1000</v>
      </c>
      <c r="S68" s="111" t="s">
        <v>1</v>
      </c>
      <c r="T68" s="111" t="s">
        <v>1</v>
      </c>
      <c r="U68" s="111" t="s">
        <v>1</v>
      </c>
      <c r="V68" s="111" t="s">
        <v>1</v>
      </c>
      <c r="W68" s="111" t="s">
        <v>1</v>
      </c>
      <c r="X68" s="111" t="s">
        <v>1</v>
      </c>
      <c r="Y68" s="111" t="s">
        <v>1</v>
      </c>
      <c r="Z68" s="111" t="s">
        <v>1</v>
      </c>
      <c r="AA68" s="111" t="s">
        <v>1</v>
      </c>
      <c r="AB68" s="111" t="s">
        <v>1</v>
      </c>
      <c r="AC68" s="367">
        <f>SUM(Q68:AB68)</f>
        <v>2000</v>
      </c>
      <c r="AD68" s="412" t="s">
        <v>1</v>
      </c>
    </row>
    <row r="69" spans="1:33" x14ac:dyDescent="0.25">
      <c r="C69" s="54" t="s">
        <v>147</v>
      </c>
      <c r="F69" s="73"/>
      <c r="G69" s="84"/>
      <c r="H69" s="4"/>
      <c r="I69" s="5"/>
      <c r="J69" s="191"/>
      <c r="K69" s="222"/>
      <c r="L69" s="242"/>
      <c r="M69" s="310">
        <v>1500</v>
      </c>
      <c r="N69" s="70" t="s">
        <v>1</v>
      </c>
      <c r="O69" s="394"/>
      <c r="P69" s="394">
        <v>1500</v>
      </c>
      <c r="Q69" s="111" t="s">
        <v>1</v>
      </c>
      <c r="R69" s="111"/>
      <c r="S69" s="111"/>
      <c r="T69" s="111"/>
      <c r="U69" s="111"/>
      <c r="V69" s="111"/>
      <c r="W69" s="111"/>
      <c r="X69" s="111"/>
      <c r="Y69" s="111"/>
      <c r="Z69" s="111"/>
      <c r="AA69" s="111"/>
      <c r="AB69" s="111"/>
      <c r="AC69" s="367">
        <f>SUM(Q69:AB69)</f>
        <v>0</v>
      </c>
      <c r="AD69" s="412" t="s">
        <v>1</v>
      </c>
    </row>
    <row r="70" spans="1:33" x14ac:dyDescent="0.25">
      <c r="C70" s="54" t="s">
        <v>83</v>
      </c>
      <c r="D70" s="54"/>
      <c r="E70" s="54"/>
      <c r="F70" s="73">
        <v>26815.17</v>
      </c>
      <c r="G70" s="84">
        <v>19846.71</v>
      </c>
      <c r="H70" s="4">
        <v>12820.45</v>
      </c>
      <c r="I70" s="5">
        <v>13895.56</v>
      </c>
      <c r="J70" s="191">
        <v>32195.68</v>
      </c>
      <c r="K70" s="222">
        <v>27299.360000000001</v>
      </c>
      <c r="L70" s="242" t="s">
        <v>1</v>
      </c>
      <c r="M70" s="310"/>
      <c r="N70" s="70"/>
      <c r="O70" s="394"/>
      <c r="P70" s="394"/>
      <c r="Q70" s="111"/>
      <c r="R70" s="111"/>
      <c r="S70" s="111"/>
      <c r="T70" s="111"/>
      <c r="U70" s="111"/>
      <c r="V70" s="111"/>
      <c r="W70" s="111"/>
      <c r="X70" s="111"/>
      <c r="Y70" s="111"/>
      <c r="Z70" s="111"/>
      <c r="AA70" s="111"/>
      <c r="AB70" s="111"/>
      <c r="AC70" s="367">
        <f t="shared" si="7"/>
        <v>0</v>
      </c>
      <c r="AD70" s="412" t="s">
        <v>1</v>
      </c>
    </row>
    <row r="71" spans="1:33" x14ac:dyDescent="0.25">
      <c r="C71" s="54" t="s">
        <v>86</v>
      </c>
      <c r="F71" s="73">
        <v>17624.25</v>
      </c>
      <c r="G71" s="84">
        <v>18728.27</v>
      </c>
      <c r="H71" s="4">
        <v>16224.18</v>
      </c>
      <c r="I71" s="5">
        <v>15719.64</v>
      </c>
      <c r="J71" s="191">
        <v>15633.29</v>
      </c>
      <c r="K71" s="222">
        <v>12222.57</v>
      </c>
      <c r="L71" s="242" t="s">
        <v>1</v>
      </c>
      <c r="M71" s="310"/>
      <c r="N71" s="70"/>
      <c r="O71" s="394"/>
      <c r="P71" s="394">
        <v>377</v>
      </c>
      <c r="Q71" s="111">
        <v>42</v>
      </c>
      <c r="R71" s="111">
        <v>42</v>
      </c>
      <c r="S71" s="111">
        <v>42</v>
      </c>
      <c r="T71" s="111">
        <v>42</v>
      </c>
      <c r="U71" s="111">
        <v>42</v>
      </c>
      <c r="V71" s="111">
        <v>42</v>
      </c>
      <c r="W71" s="111">
        <v>42</v>
      </c>
      <c r="X71" s="111">
        <v>42</v>
      </c>
      <c r="Y71" s="111">
        <v>41</v>
      </c>
      <c r="Z71" s="111">
        <v>41</v>
      </c>
      <c r="AA71" s="111">
        <v>41</v>
      </c>
      <c r="AB71" s="111">
        <v>41</v>
      </c>
      <c r="AC71" s="367">
        <f t="shared" si="7"/>
        <v>500</v>
      </c>
      <c r="AD71" s="412" t="s">
        <v>1</v>
      </c>
    </row>
    <row r="72" spans="1:33" x14ac:dyDescent="0.25">
      <c r="C72" t="s">
        <v>80</v>
      </c>
      <c r="F72" s="73">
        <v>6282.5</v>
      </c>
      <c r="G72" s="84">
        <v>8806.19</v>
      </c>
      <c r="H72" s="4">
        <v>192.19</v>
      </c>
      <c r="I72" s="5">
        <v>375</v>
      </c>
      <c r="J72" s="191"/>
      <c r="K72" s="222"/>
      <c r="L72" s="242" t="s">
        <v>1</v>
      </c>
      <c r="M72" s="310"/>
      <c r="N72" s="70"/>
      <c r="O72" s="394"/>
      <c r="P72" s="394"/>
      <c r="Q72" s="111"/>
      <c r="R72" s="111"/>
      <c r="S72" s="111"/>
      <c r="T72" s="111"/>
      <c r="U72" s="111"/>
      <c r="V72" s="111"/>
      <c r="W72" s="111"/>
      <c r="X72" s="111"/>
      <c r="Y72" s="111"/>
      <c r="Z72" s="111"/>
      <c r="AA72" s="111"/>
      <c r="AB72" s="111"/>
      <c r="AC72" s="367">
        <f t="shared" si="7"/>
        <v>0</v>
      </c>
      <c r="AD72" s="415" t="s">
        <v>1</v>
      </c>
    </row>
    <row r="73" spans="1:33" x14ac:dyDescent="0.25">
      <c r="B73" s="54"/>
      <c r="C73" s="54" t="s">
        <v>84</v>
      </c>
      <c r="D73" s="54"/>
      <c r="E73" s="54"/>
      <c r="F73" s="73"/>
      <c r="G73" s="84"/>
      <c r="H73" s="129"/>
      <c r="I73" s="130"/>
      <c r="J73" s="184"/>
      <c r="K73" s="215"/>
      <c r="L73" s="234">
        <v>195</v>
      </c>
      <c r="M73" s="310"/>
      <c r="N73" s="37"/>
      <c r="O73" s="402"/>
      <c r="P73" s="402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  <c r="AB73" s="111"/>
      <c r="AC73" s="370">
        <f>SUM(Q73:AB73)</f>
        <v>0</v>
      </c>
      <c r="AD73" s="412"/>
      <c r="AE73" s="54"/>
      <c r="AF73" s="54"/>
      <c r="AG73" s="54"/>
    </row>
    <row r="74" spans="1:33" x14ac:dyDescent="0.25">
      <c r="B74" s="54"/>
      <c r="C74" s="54"/>
      <c r="D74" s="54"/>
      <c r="E74" s="54"/>
      <c r="F74" s="133"/>
      <c r="G74" s="134"/>
      <c r="H74" s="134"/>
      <c r="I74" s="134"/>
      <c r="J74" s="134"/>
      <c r="K74" s="134"/>
      <c r="L74" s="134"/>
      <c r="M74"/>
      <c r="N74" s="194"/>
      <c r="O74" s="194"/>
      <c r="P74" s="194"/>
      <c r="Q74" s="135"/>
      <c r="R74" s="135"/>
      <c r="S74" s="135"/>
      <c r="T74" s="135"/>
      <c r="U74" s="135"/>
      <c r="V74" s="135"/>
      <c r="W74" s="135"/>
      <c r="X74" s="6"/>
      <c r="Y74" s="135"/>
      <c r="Z74" s="135"/>
      <c r="AA74" s="135"/>
      <c r="AB74" s="135"/>
      <c r="AC74" s="194"/>
      <c r="AD74" s="68"/>
      <c r="AE74" s="54"/>
      <c r="AF74" s="54"/>
      <c r="AG74" s="54"/>
    </row>
    <row r="75" spans="1:33" x14ac:dyDescent="0.25">
      <c r="B75" s="66" t="s">
        <v>138</v>
      </c>
      <c r="F75" s="136">
        <f t="shared" ref="F75:K75" si="8">SUM(F64:F72)</f>
        <v>57853.74</v>
      </c>
      <c r="G75" s="91">
        <f t="shared" si="8"/>
        <v>54247.53</v>
      </c>
      <c r="H75" s="92">
        <f t="shared" si="8"/>
        <v>41794.820000000007</v>
      </c>
      <c r="I75" s="93">
        <f t="shared" si="8"/>
        <v>57876.27</v>
      </c>
      <c r="J75" s="203">
        <f t="shared" si="8"/>
        <v>56145.51</v>
      </c>
      <c r="K75" s="223">
        <f t="shared" si="8"/>
        <v>73677.739999999991</v>
      </c>
      <c r="L75" s="243">
        <f t="shared" ref="L75:AB75" si="9">SUM(L64:L73)</f>
        <v>650</v>
      </c>
      <c r="M75" s="334">
        <f t="shared" si="9"/>
        <v>75589.7</v>
      </c>
      <c r="N75" s="98">
        <f t="shared" si="9"/>
        <v>170657.77</v>
      </c>
      <c r="O75" s="395">
        <f t="shared" si="9"/>
        <v>194206.36000000002</v>
      </c>
      <c r="P75" s="395">
        <f t="shared" si="9"/>
        <v>75314</v>
      </c>
      <c r="Q75" s="244">
        <f t="shared" si="9"/>
        <v>3602</v>
      </c>
      <c r="R75" s="244">
        <f t="shared" si="9"/>
        <v>2602</v>
      </c>
      <c r="S75" s="244">
        <f t="shared" si="9"/>
        <v>1624.5</v>
      </c>
      <c r="T75" s="244">
        <f t="shared" si="9"/>
        <v>1602</v>
      </c>
      <c r="U75" s="244">
        <f t="shared" si="9"/>
        <v>1602</v>
      </c>
      <c r="V75" s="244">
        <f t="shared" si="9"/>
        <v>1624.5</v>
      </c>
      <c r="W75" s="244">
        <f t="shared" si="9"/>
        <v>1602</v>
      </c>
      <c r="X75" s="244">
        <f t="shared" si="9"/>
        <v>1602</v>
      </c>
      <c r="Y75" s="244">
        <f t="shared" si="9"/>
        <v>1623.5</v>
      </c>
      <c r="Z75" s="244">
        <f t="shared" si="9"/>
        <v>1601</v>
      </c>
      <c r="AA75" s="244">
        <f t="shared" si="9"/>
        <v>1601</v>
      </c>
      <c r="AB75" s="244">
        <f t="shared" si="9"/>
        <v>1623.5</v>
      </c>
      <c r="AC75" s="363">
        <f>SUM(Q75:AB75)</f>
        <v>22310</v>
      </c>
    </row>
    <row r="76" spans="1:33" x14ac:dyDescent="0.25">
      <c r="F76" s="137"/>
      <c r="G76" s="123" t="s">
        <v>1</v>
      </c>
      <c r="H76" s="39"/>
      <c r="I76" s="39"/>
      <c r="J76" s="39"/>
      <c r="K76" s="39"/>
      <c r="L76" s="39"/>
      <c r="M76"/>
      <c r="N76" s="96"/>
      <c r="O76" s="96"/>
      <c r="P76" s="96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96">
        <f>SUM(AC64:AC73)</f>
        <v>22310</v>
      </c>
    </row>
    <row r="77" spans="1:33" x14ac:dyDescent="0.25">
      <c r="F77" s="137"/>
      <c r="G77" s="123" t="s">
        <v>1</v>
      </c>
      <c r="H77"/>
      <c r="I77"/>
      <c r="J77"/>
      <c r="K77"/>
      <c r="L77"/>
      <c r="M77"/>
      <c r="N77" s="39" t="s">
        <v>1</v>
      </c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 t="s">
        <v>1</v>
      </c>
      <c r="AD77" s="3"/>
    </row>
    <row r="78" spans="1:33" x14ac:dyDescent="0.25">
      <c r="A78" s="66" t="s">
        <v>91</v>
      </c>
      <c r="F78" s="138">
        <f t="shared" ref="F78:L78" si="10">+F61+F75</f>
        <v>204793.00999999998</v>
      </c>
      <c r="G78" s="139">
        <f t="shared" si="10"/>
        <v>222342.1</v>
      </c>
      <c r="H78" s="105">
        <f t="shared" si="10"/>
        <v>254391.90000000005</v>
      </c>
      <c r="I78" s="106">
        <f t="shared" si="10"/>
        <v>279962.81</v>
      </c>
      <c r="J78" s="189">
        <f t="shared" si="10"/>
        <v>277011.88</v>
      </c>
      <c r="K78" s="219">
        <f t="shared" si="10"/>
        <v>329905.70999999996</v>
      </c>
      <c r="L78" s="240">
        <f t="shared" si="10"/>
        <v>4492.24</v>
      </c>
      <c r="M78" s="334">
        <f>+M75+M61</f>
        <v>75589.7</v>
      </c>
      <c r="N78" s="108">
        <f>+N61+N75</f>
        <v>-153007.00000000003</v>
      </c>
      <c r="O78" s="396">
        <f>+O61+O75</f>
        <v>194328.35</v>
      </c>
      <c r="P78" s="396">
        <f>+P75+P61</f>
        <v>75314</v>
      </c>
      <c r="Q78" s="140">
        <f>+Q61+Q75</f>
        <v>3602</v>
      </c>
      <c r="R78" s="107">
        <f t="shared" ref="R78:AB78" si="11">SUM(R75+R61)</f>
        <v>2602</v>
      </c>
      <c r="S78" s="107">
        <f t="shared" si="11"/>
        <v>1624.5</v>
      </c>
      <c r="T78" s="107">
        <f t="shared" si="11"/>
        <v>1602</v>
      </c>
      <c r="U78" s="107">
        <f t="shared" si="11"/>
        <v>1602</v>
      </c>
      <c r="V78" s="107">
        <f t="shared" si="11"/>
        <v>1624.5</v>
      </c>
      <c r="W78" s="107">
        <f t="shared" si="11"/>
        <v>1602</v>
      </c>
      <c r="X78" s="107">
        <f t="shared" si="11"/>
        <v>1602</v>
      </c>
      <c r="Y78" s="107">
        <f t="shared" si="11"/>
        <v>1623.5</v>
      </c>
      <c r="Z78" s="107">
        <f t="shared" si="11"/>
        <v>1601</v>
      </c>
      <c r="AA78" s="107">
        <f t="shared" si="11"/>
        <v>1601</v>
      </c>
      <c r="AB78" s="107">
        <f t="shared" si="11"/>
        <v>1623.5</v>
      </c>
      <c r="AC78" s="218">
        <f>SUM(Q78:AB78)</f>
        <v>22310</v>
      </c>
      <c r="AD78" s="141" t="s">
        <v>1</v>
      </c>
    </row>
    <row r="79" spans="1:33" x14ac:dyDescent="0.25">
      <c r="F79" s="137"/>
      <c r="G79" s="39" t="s">
        <v>1</v>
      </c>
      <c r="H79" s="39"/>
      <c r="I79" s="39"/>
      <c r="J79" s="39"/>
      <c r="K79" s="39"/>
      <c r="L79" s="39"/>
      <c r="M79"/>
      <c r="N79" s="96">
        <f>+N76+N62</f>
        <v>0</v>
      </c>
      <c r="O79" s="96"/>
      <c r="P79" s="96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96">
        <f>+AC76+AC62</f>
        <v>22310</v>
      </c>
    </row>
    <row r="80" spans="1:33" x14ac:dyDescent="0.25">
      <c r="F80" s="137"/>
      <c r="G80"/>
      <c r="H80"/>
      <c r="I80"/>
      <c r="J80"/>
      <c r="K80"/>
      <c r="L80"/>
      <c r="M80"/>
      <c r="N80" s="96"/>
      <c r="O80" s="96"/>
      <c r="P80" s="96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96"/>
      <c r="AD80" s="3"/>
      <c r="AE80" t="s">
        <v>1</v>
      </c>
      <c r="AF80" t="s">
        <v>1</v>
      </c>
    </row>
    <row r="81" spans="1:31" ht="15.75" thickBot="1" x14ac:dyDescent="0.3">
      <c r="A81" s="66" t="s">
        <v>92</v>
      </c>
      <c r="F81" s="142">
        <f t="shared" ref="F81:M81" si="12">+F24-F78</f>
        <v>142756.32000000004</v>
      </c>
      <c r="G81" s="139">
        <f t="shared" si="12"/>
        <v>160108.47</v>
      </c>
      <c r="H81" s="105">
        <f t="shared" si="12"/>
        <v>103877.28999999989</v>
      </c>
      <c r="I81" s="204">
        <f t="shared" si="12"/>
        <v>75522.599999999977</v>
      </c>
      <c r="J81" s="203">
        <f t="shared" si="12"/>
        <v>267027.83999999997</v>
      </c>
      <c r="K81" s="223">
        <f t="shared" si="12"/>
        <v>438601.93000000005</v>
      </c>
      <c r="L81" s="243">
        <f t="shared" si="12"/>
        <v>1012105.31</v>
      </c>
      <c r="M81" s="334">
        <f t="shared" si="12"/>
        <v>7550.2100000000064</v>
      </c>
      <c r="N81" s="109">
        <f>+N24-N75-N61</f>
        <v>2512952.87</v>
      </c>
      <c r="O81" s="393">
        <f t="shared" ref="O81:AB81" si="13">+O24-O78</f>
        <v>629258.37</v>
      </c>
      <c r="P81" s="393">
        <f t="shared" si="13"/>
        <v>-19754</v>
      </c>
      <c r="Q81" s="143">
        <f t="shared" si="13"/>
        <v>-1655</v>
      </c>
      <c r="R81" s="143">
        <f t="shared" si="13"/>
        <v>-655</v>
      </c>
      <c r="S81" s="143">
        <f t="shared" si="13"/>
        <v>322.5</v>
      </c>
      <c r="T81" s="143">
        <f t="shared" si="13"/>
        <v>345</v>
      </c>
      <c r="U81" s="143">
        <f t="shared" si="13"/>
        <v>345</v>
      </c>
      <c r="V81" s="143">
        <f t="shared" si="13"/>
        <v>322.5</v>
      </c>
      <c r="W81" s="143">
        <f t="shared" si="13"/>
        <v>345</v>
      </c>
      <c r="X81" s="143">
        <f t="shared" si="13"/>
        <v>345</v>
      </c>
      <c r="Y81" s="143">
        <f t="shared" si="13"/>
        <v>323.5</v>
      </c>
      <c r="Z81" s="143">
        <f t="shared" si="13"/>
        <v>346</v>
      </c>
      <c r="AA81" s="143">
        <f t="shared" si="13"/>
        <v>346</v>
      </c>
      <c r="AB81" s="143">
        <f t="shared" si="13"/>
        <v>323.5</v>
      </c>
      <c r="AC81" s="369">
        <f>SUM(Q81:AB81)</f>
        <v>1054</v>
      </c>
      <c r="AD81" s="3"/>
    </row>
    <row r="82" spans="1:31" ht="15.75" thickTop="1" x14ac:dyDescent="0.25">
      <c r="F82" s="137"/>
      <c r="G82" s="39" t="s">
        <v>1</v>
      </c>
      <c r="H82" s="39"/>
      <c r="I82" s="39"/>
      <c r="J82" s="39"/>
      <c r="K82" s="39"/>
      <c r="L82" s="39"/>
      <c r="M82"/>
      <c r="N82" s="96">
        <f>+N25-N79</f>
        <v>0</v>
      </c>
      <c r="O82" s="96"/>
      <c r="P82" s="96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96">
        <f>+AC25-AC79</f>
        <v>1054</v>
      </c>
      <c r="AD82" s="3"/>
    </row>
    <row r="83" spans="1:31" x14ac:dyDescent="0.25">
      <c r="F83" s="137"/>
      <c r="G83" s="39"/>
      <c r="H83" s="39"/>
      <c r="I83" s="39"/>
      <c r="J83" s="39"/>
      <c r="K83" s="39"/>
      <c r="L83" s="39" t="s">
        <v>1</v>
      </c>
      <c r="M83"/>
      <c r="N83" s="230">
        <v>0</v>
      </c>
      <c r="O83" s="230"/>
      <c r="P83" s="230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229" t="s">
        <v>119</v>
      </c>
      <c r="AB83" s="42"/>
      <c r="AC83" s="230">
        <v>0</v>
      </c>
      <c r="AD83" s="3"/>
    </row>
    <row r="84" spans="1:31" x14ac:dyDescent="0.25">
      <c r="B84" s="144"/>
      <c r="E84" s="144"/>
      <c r="F84" s="137"/>
      <c r="G84" s="39"/>
      <c r="H84" s="39"/>
      <c r="I84" s="39"/>
      <c r="J84" s="39"/>
      <c r="K84" s="39"/>
      <c r="L84" s="39"/>
      <c r="M84"/>
      <c r="N84" s="45"/>
      <c r="O84" s="45"/>
      <c r="P84" s="45"/>
      <c r="Q84" s="103"/>
      <c r="R84" s="103"/>
      <c r="S84" s="103"/>
      <c r="T84" s="103"/>
      <c r="U84" s="103"/>
      <c r="V84" s="103"/>
      <c r="W84" s="103"/>
      <c r="X84" s="103"/>
      <c r="Y84" s="103"/>
      <c r="Z84" s="103"/>
      <c r="AA84" s="103"/>
      <c r="AB84" s="103"/>
      <c r="AC84" s="45"/>
      <c r="AD84" s="68"/>
    </row>
    <row r="85" spans="1:31" x14ac:dyDescent="0.25">
      <c r="A85" s="66"/>
      <c r="C85" s="66"/>
      <c r="E85" s="66"/>
      <c r="F85" s="54"/>
      <c r="G85" s="99"/>
      <c r="H85" s="99"/>
      <c r="I85" s="99"/>
      <c r="J85" s="99"/>
      <c r="K85" s="99"/>
      <c r="L85" s="99"/>
      <c r="M85"/>
      <c r="N85" s="103"/>
      <c r="O85" s="103"/>
      <c r="P85" s="103"/>
      <c r="Q85" s="112"/>
      <c r="R85" s="112"/>
      <c r="S85" s="112"/>
      <c r="T85" s="112"/>
      <c r="U85" s="112"/>
      <c r="V85" s="112"/>
      <c r="W85" s="112"/>
      <c r="X85" s="112"/>
      <c r="Y85" s="112"/>
      <c r="Z85" s="112"/>
      <c r="AA85" s="112"/>
      <c r="AB85" s="112"/>
      <c r="AC85" s="103"/>
      <c r="AD85" s="257"/>
    </row>
    <row r="86" spans="1:31" x14ac:dyDescent="0.25">
      <c r="C86" s="54"/>
      <c r="F86" s="54"/>
      <c r="G86" s="110"/>
      <c r="H86" s="110"/>
      <c r="I86" s="110"/>
      <c r="J86" s="110"/>
      <c r="K86" s="110"/>
      <c r="L86" s="110"/>
      <c r="M86"/>
      <c r="N86" s="103"/>
      <c r="O86" s="103"/>
      <c r="P86" s="103"/>
      <c r="Q86" s="113"/>
      <c r="R86" s="113"/>
      <c r="S86" s="113"/>
      <c r="T86" s="113"/>
      <c r="U86" s="113"/>
      <c r="V86" s="113"/>
      <c r="W86" s="113"/>
      <c r="X86" s="113"/>
      <c r="Y86" s="113"/>
      <c r="Z86" s="113"/>
      <c r="AA86" s="113"/>
      <c r="AB86" s="113"/>
      <c r="AC86" s="103"/>
      <c r="AD86" s="257"/>
    </row>
    <row r="87" spans="1:31" x14ac:dyDescent="0.25">
      <c r="C87" s="54"/>
      <c r="F87" s="54"/>
      <c r="G87" s="110"/>
      <c r="H87" s="110"/>
      <c r="I87" s="110"/>
      <c r="J87" s="110"/>
      <c r="K87" s="110"/>
      <c r="L87" s="110"/>
      <c r="M87"/>
      <c r="N87" s="103"/>
      <c r="O87" s="103"/>
      <c r="P87" s="103"/>
      <c r="Q87" s="113"/>
      <c r="R87" s="113"/>
      <c r="S87" s="113"/>
      <c r="T87" s="113"/>
      <c r="U87" s="113"/>
      <c r="V87" s="113"/>
      <c r="W87" s="113"/>
      <c r="X87" s="113"/>
      <c r="Y87" s="113"/>
      <c r="Z87" s="113"/>
      <c r="AA87" s="113"/>
      <c r="AB87" s="113"/>
      <c r="AC87" s="103"/>
      <c r="AD87" s="257"/>
    </row>
    <row r="88" spans="1:31" x14ac:dyDescent="0.25">
      <c r="C88" s="54"/>
      <c r="F88" s="54"/>
      <c r="G88" s="110"/>
      <c r="H88" s="110"/>
      <c r="I88" s="110"/>
      <c r="J88" s="110"/>
      <c r="K88" s="110"/>
      <c r="L88" s="110"/>
      <c r="M88"/>
      <c r="N88" s="103"/>
      <c r="O88" s="103"/>
      <c r="P88" s="103"/>
      <c r="Q88" s="113"/>
      <c r="R88" s="113"/>
      <c r="S88" s="113"/>
      <c r="T88" s="113"/>
      <c r="U88" s="113"/>
      <c r="V88" s="113"/>
      <c r="W88" s="113"/>
      <c r="X88" s="113"/>
      <c r="Y88" s="113"/>
      <c r="Z88" s="113"/>
      <c r="AA88" s="113"/>
      <c r="AB88" s="113"/>
      <c r="AC88" s="103"/>
      <c r="AD88" s="257"/>
    </row>
    <row r="89" spans="1:31" x14ac:dyDescent="0.25">
      <c r="A89" s="66"/>
      <c r="C89" s="54"/>
      <c r="F89" s="54"/>
      <c r="G89" s="99"/>
      <c r="H89" s="99"/>
      <c r="I89" s="99"/>
      <c r="J89" s="99"/>
      <c r="K89" s="99"/>
      <c r="L89" s="99"/>
      <c r="M89"/>
      <c r="N89" s="101"/>
      <c r="O89" s="101"/>
      <c r="P89" s="101"/>
      <c r="Q89" s="112"/>
      <c r="R89" s="112"/>
      <c r="S89" s="112"/>
      <c r="T89" s="112"/>
      <c r="U89" s="112"/>
      <c r="V89" s="112"/>
      <c r="W89" s="112"/>
      <c r="X89" s="112"/>
      <c r="Y89" s="112"/>
      <c r="Z89" s="112"/>
      <c r="AA89" s="112"/>
      <c r="AB89" s="112"/>
      <c r="AC89" s="101"/>
      <c r="AD89" s="228"/>
    </row>
    <row r="90" spans="1:31" x14ac:dyDescent="0.25">
      <c r="F90" s="54"/>
      <c r="G90" s="118"/>
      <c r="H90" s="110"/>
      <c r="I90" s="110"/>
      <c r="J90" s="110"/>
      <c r="K90" s="110"/>
      <c r="L90" s="110"/>
      <c r="M90"/>
      <c r="N90" s="103"/>
      <c r="O90" s="103"/>
      <c r="P90" s="103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103"/>
      <c r="AD90" s="48"/>
    </row>
    <row r="91" spans="1:31" x14ac:dyDescent="0.25">
      <c r="F91" s="54"/>
      <c r="G91" s="119" t="s">
        <v>1</v>
      </c>
      <c r="H91" s="120"/>
      <c r="I91" s="120"/>
      <c r="J91" s="120"/>
      <c r="K91" s="120"/>
      <c r="L91" s="120"/>
      <c r="M91"/>
      <c r="N91" s="146"/>
      <c r="O91" s="146"/>
      <c r="P91" s="146"/>
      <c r="Q91" s="146"/>
      <c r="R91" s="146"/>
      <c r="S91" s="146"/>
      <c r="T91" s="146"/>
      <c r="U91" s="146"/>
      <c r="V91" s="146"/>
      <c r="W91" s="146"/>
      <c r="X91" s="146"/>
      <c r="Y91" s="146"/>
      <c r="Z91" s="146"/>
      <c r="AA91" s="146"/>
      <c r="AB91" s="146"/>
      <c r="AC91" s="146"/>
      <c r="AD91" s="48"/>
    </row>
    <row r="92" spans="1:31" x14ac:dyDescent="0.25">
      <c r="A92" s="66"/>
      <c r="F92" s="54"/>
      <c r="G92"/>
      <c r="H92" s="49"/>
      <c r="I92" s="49"/>
      <c r="J92" s="49"/>
      <c r="K92" s="49"/>
      <c r="L92" s="49"/>
      <c r="M92"/>
      <c r="N92" s="146"/>
      <c r="O92" s="146"/>
      <c r="P92" s="146"/>
      <c r="Q92" s="146"/>
      <c r="R92" s="146"/>
      <c r="S92" s="146"/>
      <c r="T92" s="146"/>
      <c r="U92" s="146"/>
      <c r="V92" s="146"/>
      <c r="W92" s="146"/>
      <c r="X92" s="146"/>
      <c r="Y92" s="146"/>
      <c r="Z92" s="146" t="s">
        <v>1</v>
      </c>
      <c r="AA92" s="146"/>
      <c r="AB92" s="146"/>
      <c r="AC92" s="146"/>
      <c r="AD92" s="48"/>
    </row>
    <row r="93" spans="1:31" x14ac:dyDescent="0.25">
      <c r="A93" s="66"/>
      <c r="B93" s="54"/>
      <c r="D93" s="54" t="s">
        <v>1</v>
      </c>
      <c r="E93" s="54"/>
      <c r="F93" s="144"/>
      <c r="G93"/>
      <c r="H93" s="49"/>
      <c r="I93" s="49"/>
      <c r="J93" s="49"/>
      <c r="K93" s="49"/>
      <c r="L93" s="49"/>
      <c r="M93"/>
      <c r="N93" s="125"/>
      <c r="O93" s="125"/>
      <c r="P93" s="125"/>
      <c r="Q93" s="147"/>
      <c r="R93" s="147"/>
      <c r="S93" s="147"/>
      <c r="T93" s="147"/>
      <c r="U93" s="147"/>
      <c r="V93" s="147"/>
      <c r="W93" s="147"/>
      <c r="X93" s="147"/>
      <c r="Y93" s="147"/>
      <c r="Z93" s="147"/>
      <c r="AA93" s="147"/>
      <c r="AB93" s="147"/>
      <c r="AC93" s="125"/>
      <c r="AD93" s="121"/>
    </row>
    <row r="94" spans="1:31" x14ac:dyDescent="0.25">
      <c r="A94" s="66"/>
      <c r="B94" s="54"/>
      <c r="F94" s="144"/>
      <c r="G94" s="54"/>
      <c r="H94" s="120"/>
      <c r="I94" s="120"/>
      <c r="J94" s="120"/>
      <c r="K94" s="120"/>
      <c r="L94" s="120"/>
      <c r="M94"/>
      <c r="N94" s="146"/>
      <c r="O94" s="146"/>
      <c r="P94" s="146"/>
      <c r="Q94" s="147" t="s">
        <v>1</v>
      </c>
      <c r="R94" s="147"/>
      <c r="S94" s="147"/>
      <c r="T94" s="147"/>
      <c r="U94" s="147"/>
      <c r="V94" s="147"/>
      <c r="W94" s="147"/>
      <c r="X94" s="147"/>
      <c r="Y94" s="147"/>
      <c r="Z94" s="147"/>
      <c r="AA94" s="147"/>
      <c r="AB94" s="147"/>
      <c r="AC94" s="146"/>
      <c r="AD94" s="121"/>
    </row>
    <row r="95" spans="1:31" x14ac:dyDescent="0.25">
      <c r="D95" s="144"/>
      <c r="E95" s="144"/>
      <c r="F95" s="144"/>
      <c r="G95" s="120"/>
      <c r="H95" s="120"/>
      <c r="I95" s="120"/>
      <c r="J95" s="120"/>
      <c r="K95" s="120"/>
      <c r="L95" s="120"/>
      <c r="M95"/>
      <c r="N95" s="146"/>
      <c r="O95" s="146"/>
      <c r="P95" s="146"/>
      <c r="Q95" s="147"/>
      <c r="R95" s="147"/>
      <c r="S95" s="147"/>
      <c r="T95" s="147"/>
      <c r="U95" s="147"/>
      <c r="V95" s="147"/>
      <c r="W95" s="147"/>
      <c r="X95" s="147"/>
      <c r="Y95" s="147"/>
      <c r="Z95" s="147"/>
      <c r="AA95" s="147"/>
      <c r="AB95" s="147"/>
      <c r="AC95" s="146"/>
      <c r="AD95" s="121"/>
      <c r="AE95" s="126"/>
    </row>
    <row r="96" spans="1:31" x14ac:dyDescent="0.25">
      <c r="C96" s="66"/>
      <c r="F96" s="54"/>
      <c r="G96" s="39"/>
      <c r="H96" s="39"/>
      <c r="I96" s="39"/>
      <c r="J96" s="39"/>
      <c r="K96" s="39"/>
      <c r="L96" s="39"/>
      <c r="M96"/>
      <c r="N96" s="148"/>
      <c r="O96" s="148"/>
      <c r="P96" s="148"/>
      <c r="Q96" s="148"/>
      <c r="R96" s="148"/>
      <c r="S96" s="148"/>
      <c r="T96" s="148"/>
      <c r="U96" s="148"/>
      <c r="V96" s="148"/>
      <c r="W96" s="148"/>
      <c r="X96" s="148"/>
      <c r="Y96" s="148"/>
      <c r="Z96" s="148"/>
      <c r="AA96" s="148"/>
      <c r="AB96" s="148"/>
      <c r="AC96" s="148"/>
      <c r="AD96" s="48"/>
    </row>
    <row r="97" spans="1:30" x14ac:dyDescent="0.25">
      <c r="C97" s="66"/>
      <c r="F97" s="54"/>
      <c r="G97" s="120"/>
      <c r="H97" s="120"/>
      <c r="I97" s="120"/>
      <c r="J97" s="120"/>
      <c r="K97" s="120"/>
      <c r="L97" s="120"/>
      <c r="M97"/>
      <c r="N97" s="148"/>
      <c r="O97" s="148"/>
      <c r="P97" s="148"/>
      <c r="Q97" s="148"/>
      <c r="R97" s="148"/>
      <c r="S97" s="148"/>
      <c r="T97" s="148"/>
      <c r="U97" s="148"/>
      <c r="V97" s="148"/>
      <c r="W97" s="148"/>
      <c r="X97" s="148"/>
      <c r="Y97" s="148"/>
      <c r="Z97" s="148"/>
      <c r="AA97" s="148"/>
      <c r="AB97" s="148"/>
      <c r="AC97" s="148"/>
      <c r="AD97" s="48"/>
    </row>
    <row r="98" spans="1:30" x14ac:dyDescent="0.25">
      <c r="C98" s="54"/>
      <c r="F98" s="54"/>
      <c r="G98" s="49"/>
      <c r="H98" s="49"/>
      <c r="I98" s="49"/>
      <c r="J98" s="49"/>
      <c r="K98" s="49"/>
      <c r="L98" s="49"/>
      <c r="M98"/>
      <c r="N98" s="148"/>
      <c r="O98" s="148"/>
      <c r="P98" s="148"/>
      <c r="Q98" s="147"/>
      <c r="R98" s="147"/>
      <c r="S98" s="147"/>
      <c r="T98" s="147"/>
      <c r="U98" s="147"/>
      <c r="V98" s="147"/>
      <c r="W98" s="147"/>
      <c r="X98" s="147"/>
      <c r="Y98" s="147"/>
      <c r="Z98" s="147"/>
      <c r="AA98" s="147"/>
      <c r="AB98" s="147"/>
      <c r="AC98" s="148"/>
      <c r="AD98" s="48"/>
    </row>
    <row r="99" spans="1:30" x14ac:dyDescent="0.25">
      <c r="A99" s="116"/>
      <c r="F99" s="54"/>
      <c r="G99" s="49"/>
      <c r="H99" s="49"/>
      <c r="I99" s="49"/>
      <c r="J99" s="49"/>
      <c r="K99" s="49"/>
      <c r="L99" s="49"/>
      <c r="M99"/>
      <c r="N99" s="146"/>
      <c r="O99" s="146"/>
      <c r="P99" s="146"/>
      <c r="Q99" s="127"/>
      <c r="R99" s="127"/>
      <c r="S99" s="127"/>
      <c r="T99" s="127"/>
      <c r="U99" s="127"/>
      <c r="V99" s="127"/>
      <c r="W99" s="127"/>
      <c r="X99" s="127"/>
      <c r="Y99" s="127"/>
      <c r="Z99" s="127"/>
      <c r="AA99" s="127"/>
      <c r="AB99" s="127"/>
      <c r="AC99" s="146"/>
      <c r="AD99" s="48"/>
    </row>
    <row r="100" spans="1:30" x14ac:dyDescent="0.25">
      <c r="A100" s="66"/>
      <c r="F100" s="54"/>
      <c r="G100" s="120"/>
      <c r="H100" s="120"/>
      <c r="I100" s="120"/>
      <c r="J100" s="120"/>
      <c r="K100" s="120"/>
      <c r="L100" s="120"/>
      <c r="M100"/>
      <c r="N100" s="148"/>
      <c r="O100" s="148"/>
      <c r="P100" s="148"/>
      <c r="Q100" s="148"/>
      <c r="R100" s="148"/>
      <c r="S100" s="148"/>
      <c r="T100" s="148"/>
      <c r="U100" s="148"/>
      <c r="V100" s="148"/>
      <c r="W100" s="148"/>
      <c r="X100" s="148"/>
      <c r="Y100" s="148"/>
      <c r="Z100" s="148"/>
      <c r="AA100" s="148"/>
      <c r="AB100" s="148"/>
      <c r="AC100" s="148"/>
      <c r="AD100" s="48"/>
    </row>
    <row r="101" spans="1:30" x14ac:dyDescent="0.25">
      <c r="F101" s="54"/>
      <c r="G101" s="120"/>
      <c r="H101" s="120"/>
      <c r="I101" s="120"/>
      <c r="J101" s="120"/>
      <c r="K101" s="120"/>
      <c r="L101" s="120"/>
      <c r="M101"/>
      <c r="N101" s="146"/>
      <c r="O101" s="146"/>
      <c r="P101" s="146"/>
      <c r="Q101" s="125"/>
      <c r="R101" s="125"/>
      <c r="S101" s="125"/>
      <c r="T101" s="125"/>
      <c r="U101" s="125"/>
      <c r="V101" s="125"/>
      <c r="W101" s="125"/>
      <c r="X101" s="125"/>
      <c r="Y101" s="125"/>
      <c r="Z101" s="125"/>
      <c r="AA101" s="125"/>
      <c r="AB101" s="125"/>
      <c r="AC101" s="146"/>
      <c r="AD101" s="48"/>
    </row>
    <row r="102" spans="1:30" x14ac:dyDescent="0.25">
      <c r="F102" s="54"/>
      <c r="G102" s="120"/>
      <c r="H102" s="120"/>
      <c r="I102" s="120"/>
      <c r="J102" s="120"/>
      <c r="K102" s="120"/>
      <c r="L102" s="120"/>
      <c r="M102"/>
      <c r="N102" s="146"/>
      <c r="O102" s="146"/>
      <c r="P102" s="146"/>
      <c r="Q102" s="146"/>
      <c r="R102" s="146"/>
      <c r="S102" s="146"/>
      <c r="T102" s="146"/>
      <c r="U102" s="146"/>
      <c r="V102" s="146"/>
      <c r="W102" s="146"/>
      <c r="X102" s="146"/>
      <c r="Y102" s="146"/>
      <c r="Z102" s="146"/>
      <c r="AA102" s="146"/>
      <c r="AB102" s="146"/>
      <c r="AC102" s="146"/>
      <c r="AD102" s="48"/>
    </row>
    <row r="103" spans="1:30" x14ac:dyDescent="0.25">
      <c r="A103" s="66"/>
      <c r="F103" s="54"/>
      <c r="G103" s="120"/>
      <c r="H103" s="120"/>
      <c r="I103" s="120"/>
      <c r="J103" s="120"/>
      <c r="K103" s="120"/>
      <c r="L103" s="120"/>
      <c r="M103" s="120"/>
      <c r="N103" s="146"/>
      <c r="O103" s="146"/>
      <c r="P103" s="146"/>
      <c r="Q103" s="146"/>
      <c r="R103" s="146"/>
      <c r="S103" s="146"/>
      <c r="T103" s="146"/>
      <c r="U103" s="146"/>
      <c r="V103" s="146"/>
      <c r="W103" s="146"/>
      <c r="X103" s="146"/>
      <c r="Y103" s="146"/>
      <c r="Z103" s="146"/>
      <c r="AA103" s="146"/>
      <c r="AB103" s="146"/>
      <c r="AC103" s="146"/>
      <c r="AD103" s="48"/>
    </row>
    <row r="104" spans="1:30" x14ac:dyDescent="0.25">
      <c r="A104" s="66"/>
      <c r="F104" s="54"/>
      <c r="G104" s="49"/>
      <c r="H104" s="49"/>
      <c r="I104" s="49"/>
      <c r="J104" s="49"/>
      <c r="K104" s="49"/>
      <c r="L104" s="49"/>
      <c r="M104" s="49"/>
      <c r="N104" s="146"/>
      <c r="O104" s="146"/>
      <c r="P104" s="146"/>
      <c r="Q104" s="146"/>
      <c r="R104" s="146"/>
      <c r="S104" s="146"/>
      <c r="T104" s="146"/>
      <c r="U104" s="146"/>
      <c r="V104" s="146"/>
      <c r="W104" s="146"/>
      <c r="X104" s="146"/>
      <c r="Y104" s="146"/>
      <c r="Z104" s="146"/>
      <c r="AA104" s="146"/>
      <c r="AB104" s="146"/>
      <c r="AC104" s="146"/>
      <c r="AD104" s="48"/>
    </row>
    <row r="105" spans="1:30" x14ac:dyDescent="0.25">
      <c r="A105" s="66"/>
      <c r="F105" s="54"/>
      <c r="G105" s="49"/>
      <c r="H105" s="49"/>
      <c r="I105" s="49"/>
      <c r="J105" s="49"/>
      <c r="K105" s="49"/>
      <c r="L105" s="49"/>
      <c r="M105" s="49"/>
      <c r="N105" s="146"/>
      <c r="O105" s="146"/>
      <c r="P105" s="146"/>
      <c r="Q105" s="146"/>
      <c r="R105" s="146"/>
      <c r="S105" s="146"/>
      <c r="T105" s="146"/>
      <c r="U105" s="146"/>
      <c r="V105" s="146"/>
      <c r="W105" s="146"/>
      <c r="X105" s="146"/>
      <c r="Y105" s="146"/>
      <c r="Z105" s="146"/>
      <c r="AA105" s="146"/>
      <c r="AB105" s="146"/>
      <c r="AC105" s="146"/>
      <c r="AD105" s="48"/>
    </row>
    <row r="106" spans="1:30" x14ac:dyDescent="0.25">
      <c r="A106" s="66"/>
      <c r="F106" s="54"/>
      <c r="G106" s="120"/>
      <c r="H106" s="120"/>
      <c r="I106" s="120"/>
      <c r="J106" s="120"/>
      <c r="K106" s="120"/>
      <c r="L106" s="120"/>
      <c r="M106" s="120"/>
      <c r="N106" s="146"/>
      <c r="O106" s="146"/>
      <c r="P106" s="146"/>
      <c r="Q106" s="146"/>
      <c r="R106" s="146"/>
      <c r="S106" s="146"/>
      <c r="T106" s="146"/>
      <c r="U106" s="146"/>
      <c r="V106" s="146"/>
      <c r="W106" s="146"/>
      <c r="X106" s="146"/>
      <c r="Y106" s="146"/>
      <c r="Z106" s="146"/>
      <c r="AA106" s="146"/>
      <c r="AB106" s="146"/>
      <c r="AC106" s="146"/>
      <c r="AD106" s="48"/>
    </row>
    <row r="107" spans="1:30" x14ac:dyDescent="0.25">
      <c r="A107" s="66"/>
      <c r="F107" s="54"/>
      <c r="G107" s="39"/>
      <c r="H107" s="39"/>
      <c r="I107" s="39"/>
      <c r="J107" s="39"/>
      <c r="K107" s="39"/>
      <c r="L107" s="39"/>
      <c r="M107" s="39"/>
      <c r="N107" s="146"/>
      <c r="O107" s="146"/>
      <c r="P107" s="146"/>
      <c r="Q107" s="146"/>
      <c r="R107" s="146"/>
      <c r="S107" s="146"/>
      <c r="T107" s="146"/>
      <c r="U107" s="146"/>
      <c r="V107" s="146"/>
      <c r="W107" s="146"/>
      <c r="X107" s="146"/>
      <c r="Y107" s="146"/>
      <c r="Z107" s="146"/>
      <c r="AA107" s="146"/>
      <c r="AB107" s="146"/>
      <c r="AC107" s="146"/>
      <c r="AD107" s="48"/>
    </row>
    <row r="108" spans="1:30" x14ac:dyDescent="0.25">
      <c r="F108" s="54"/>
      <c r="G108" s="39"/>
      <c r="H108" s="39"/>
      <c r="I108" s="39"/>
      <c r="J108" s="39"/>
      <c r="K108" s="39"/>
      <c r="L108" s="39"/>
      <c r="M108" s="39"/>
      <c r="N108" s="146"/>
      <c r="O108" s="146"/>
      <c r="P108" s="146"/>
      <c r="Q108" s="146"/>
      <c r="R108" s="146"/>
      <c r="S108" s="146"/>
      <c r="T108" s="146"/>
      <c r="U108" s="146"/>
      <c r="V108" s="146"/>
      <c r="W108" s="146"/>
      <c r="X108" s="146"/>
      <c r="Y108" s="146"/>
      <c r="Z108" s="146"/>
      <c r="AA108" s="146"/>
      <c r="AB108" s="146"/>
      <c r="AC108" s="146"/>
      <c r="AD108" s="48"/>
    </row>
    <row r="109" spans="1:30" x14ac:dyDescent="0.25">
      <c r="A109" s="66"/>
      <c r="F109" s="54"/>
      <c r="G109" s="39"/>
      <c r="H109" s="39"/>
      <c r="I109" s="39"/>
      <c r="J109" s="39"/>
      <c r="K109" s="39"/>
      <c r="L109" s="39"/>
      <c r="M109" s="39"/>
      <c r="N109" s="146"/>
      <c r="O109" s="146"/>
      <c r="P109" s="146"/>
      <c r="Q109" s="146"/>
      <c r="R109" s="146"/>
      <c r="S109" s="146"/>
      <c r="T109" s="146"/>
      <c r="U109" s="146"/>
      <c r="V109" s="146"/>
      <c r="W109" s="146"/>
      <c r="X109" s="146"/>
      <c r="Y109" s="146"/>
      <c r="Z109" s="146"/>
      <c r="AA109" s="146"/>
      <c r="AB109" s="146"/>
      <c r="AC109" s="146"/>
      <c r="AD109" s="121"/>
    </row>
    <row r="110" spans="1:30" x14ac:dyDescent="0.25">
      <c r="A110" s="66"/>
      <c r="F110" s="54"/>
      <c r="G110" s="39"/>
      <c r="H110" s="39"/>
      <c r="I110" s="39"/>
      <c r="J110" s="39"/>
      <c r="K110" s="39"/>
      <c r="L110" s="39"/>
      <c r="M110" s="39"/>
      <c r="N110" s="146"/>
      <c r="O110" s="146"/>
      <c r="P110" s="146"/>
      <c r="Q110" s="146"/>
      <c r="R110" s="146"/>
      <c r="S110" s="146"/>
      <c r="T110" s="146"/>
      <c r="U110" s="146"/>
      <c r="V110" s="146"/>
      <c r="W110" s="146"/>
      <c r="X110" s="146"/>
      <c r="Y110" s="146"/>
      <c r="Z110" s="146"/>
      <c r="AA110" s="146"/>
      <c r="AB110" s="146"/>
      <c r="AC110" s="146"/>
      <c r="AD110" s="121"/>
    </row>
    <row r="111" spans="1:30" x14ac:dyDescent="0.25">
      <c r="A111" s="66"/>
      <c r="F111" s="54"/>
      <c r="G111" s="39"/>
      <c r="H111" s="39"/>
      <c r="I111" s="39"/>
      <c r="J111" s="39"/>
      <c r="K111" s="39"/>
      <c r="L111" s="39"/>
      <c r="M111" s="39"/>
      <c r="N111" s="146"/>
      <c r="O111" s="146"/>
      <c r="P111" s="146"/>
      <c r="Q111" s="146"/>
      <c r="R111" s="146"/>
      <c r="S111" s="146"/>
      <c r="T111" s="146"/>
      <c r="U111" s="146"/>
      <c r="V111" s="146"/>
      <c r="W111" s="146"/>
      <c r="X111" s="146"/>
      <c r="Y111" s="146"/>
      <c r="Z111" s="146"/>
      <c r="AA111" s="146"/>
      <c r="AB111" s="146"/>
      <c r="AC111" s="146"/>
      <c r="AD111" s="121"/>
    </row>
    <row r="112" spans="1:30" x14ac:dyDescent="0.25">
      <c r="A112" s="66"/>
      <c r="F112" s="54"/>
      <c r="G112" s="39"/>
      <c r="H112" s="39"/>
      <c r="I112" s="39"/>
      <c r="J112" s="39"/>
      <c r="K112" s="39"/>
      <c r="L112" s="39"/>
      <c r="M112" s="39"/>
      <c r="N112" s="146"/>
      <c r="O112" s="146"/>
      <c r="P112" s="146"/>
      <c r="Q112" s="147"/>
      <c r="R112" s="147"/>
      <c r="S112" s="147"/>
      <c r="T112" s="147"/>
      <c r="U112" s="147"/>
      <c r="V112" s="147"/>
      <c r="W112" s="147"/>
      <c r="X112" s="147"/>
      <c r="Y112" s="147"/>
      <c r="Z112" s="147"/>
      <c r="AA112" s="147"/>
      <c r="AB112" s="147"/>
      <c r="AC112" s="146"/>
      <c r="AD112" s="121"/>
    </row>
    <row r="113" spans="1:30" x14ac:dyDescent="0.25">
      <c r="F113" s="54"/>
      <c r="G113" s="39"/>
      <c r="H113" s="39"/>
      <c r="I113" s="39"/>
      <c r="J113" s="39"/>
      <c r="K113" s="39"/>
      <c r="L113" s="39"/>
      <c r="M113" s="39"/>
      <c r="N113" s="146"/>
      <c r="O113" s="146"/>
      <c r="P113" s="146"/>
      <c r="Q113" s="146"/>
      <c r="R113" s="147"/>
      <c r="S113" s="147"/>
      <c r="T113" s="147"/>
      <c r="U113" s="147"/>
      <c r="V113" s="147"/>
      <c r="W113" s="147"/>
      <c r="X113" s="147"/>
      <c r="Y113" s="147"/>
      <c r="Z113" s="147"/>
      <c r="AA113" s="147"/>
      <c r="AB113" s="147"/>
      <c r="AC113" s="146"/>
    </row>
    <row r="114" spans="1:30" x14ac:dyDescent="0.25">
      <c r="G114" s="39"/>
      <c r="H114" s="39"/>
      <c r="I114" s="39"/>
      <c r="J114" s="39"/>
      <c r="K114" s="39"/>
      <c r="L114" s="39"/>
      <c r="M114" s="39"/>
      <c r="N114" s="146"/>
      <c r="O114" s="146"/>
      <c r="P114" s="146"/>
      <c r="Q114" s="147"/>
      <c r="R114" s="147"/>
      <c r="S114" s="147"/>
      <c r="T114" s="147"/>
      <c r="U114" s="147"/>
      <c r="V114" s="147"/>
      <c r="W114" s="147"/>
      <c r="X114" s="147"/>
      <c r="Y114" s="147"/>
      <c r="Z114" s="147"/>
      <c r="AA114" s="147"/>
      <c r="AB114" s="147"/>
      <c r="AC114" s="146"/>
    </row>
    <row r="115" spans="1:30" x14ac:dyDescent="0.25">
      <c r="A115" s="66"/>
      <c r="G115" s="39"/>
      <c r="H115" s="39"/>
      <c r="I115" s="39"/>
      <c r="J115" s="39"/>
      <c r="K115" s="39"/>
      <c r="L115" s="39"/>
      <c r="M115" s="39"/>
      <c r="N115" s="146"/>
      <c r="O115" s="146"/>
      <c r="P115" s="146"/>
      <c r="Q115" s="147"/>
      <c r="R115" s="147"/>
      <c r="S115" s="147"/>
      <c r="T115" s="147"/>
      <c r="U115" s="147"/>
      <c r="V115" s="147"/>
      <c r="W115" s="147"/>
      <c r="X115" s="147"/>
      <c r="Y115" s="147"/>
      <c r="Z115" s="147"/>
      <c r="AA115" s="147"/>
      <c r="AB115" s="147"/>
      <c r="AC115" s="146"/>
      <c r="AD115" s="48"/>
    </row>
    <row r="116" spans="1:30" x14ac:dyDescent="0.25">
      <c r="G116" s="39"/>
      <c r="H116" s="39"/>
      <c r="I116" s="39"/>
      <c r="J116" s="39"/>
      <c r="K116" s="39"/>
      <c r="L116" s="39"/>
      <c r="M116" s="39"/>
      <c r="N116" s="146"/>
      <c r="O116" s="146"/>
      <c r="P116" s="146"/>
      <c r="Q116" s="147"/>
      <c r="R116" s="147"/>
      <c r="S116" s="147"/>
      <c r="T116" s="147"/>
      <c r="U116" s="147"/>
      <c r="V116" s="147"/>
      <c r="W116" s="147"/>
      <c r="X116" s="147"/>
      <c r="Y116" s="147"/>
      <c r="Z116" s="147"/>
      <c r="AA116" s="147"/>
      <c r="AB116" s="147"/>
      <c r="AC116" s="146"/>
      <c r="AD116" s="48"/>
    </row>
    <row r="117" spans="1:30" x14ac:dyDescent="0.25">
      <c r="G117" s="39"/>
      <c r="H117" s="39"/>
      <c r="I117" s="39"/>
      <c r="J117" s="39"/>
      <c r="K117" s="39"/>
      <c r="L117" s="39"/>
      <c r="M117" s="39"/>
      <c r="N117" s="149" t="s">
        <v>1</v>
      </c>
      <c r="O117" s="149"/>
      <c r="P117" s="149"/>
      <c r="Q117" s="147"/>
      <c r="R117" s="147"/>
      <c r="S117" s="147"/>
      <c r="T117" s="147"/>
      <c r="U117" s="147"/>
      <c r="V117" s="147"/>
      <c r="W117" s="147"/>
      <c r="X117" s="147"/>
      <c r="Y117" s="147"/>
      <c r="Z117" s="147"/>
      <c r="AA117" s="147"/>
      <c r="AB117" s="147"/>
      <c r="AC117" s="149" t="s">
        <v>1</v>
      </c>
      <c r="AD117" s="3"/>
    </row>
    <row r="118" spans="1:30" x14ac:dyDescent="0.25">
      <c r="G118" s="39"/>
      <c r="H118" s="39"/>
      <c r="I118" s="39"/>
      <c r="J118" s="39"/>
      <c r="K118" s="39"/>
      <c r="L118" s="39"/>
      <c r="M118" s="39"/>
      <c r="N118" s="51"/>
      <c r="O118" s="51"/>
      <c r="P118" s="51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51"/>
      <c r="AD118" s="3"/>
    </row>
    <row r="119" spans="1:30" x14ac:dyDescent="0.25">
      <c r="G119" s="39"/>
      <c r="H119" s="39"/>
      <c r="I119" s="39"/>
      <c r="J119" s="39"/>
      <c r="K119" s="39"/>
      <c r="L119" s="39"/>
      <c r="M119" s="39"/>
      <c r="N119" s="51"/>
      <c r="O119" s="51"/>
      <c r="P119" s="51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51"/>
      <c r="AD119" s="3"/>
    </row>
    <row r="120" spans="1:30" x14ac:dyDescent="0.25">
      <c r="G120" s="39"/>
      <c r="H120" s="39"/>
      <c r="I120" s="39"/>
      <c r="J120" s="39"/>
      <c r="K120" s="39"/>
      <c r="L120" s="39"/>
      <c r="M120" s="39"/>
      <c r="N120" s="51"/>
      <c r="O120" s="51"/>
      <c r="P120" s="51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51"/>
      <c r="AD120" s="3"/>
    </row>
    <row r="121" spans="1:30" x14ac:dyDescent="0.25">
      <c r="G121"/>
      <c r="H121"/>
      <c r="I121"/>
      <c r="J121"/>
      <c r="K121"/>
      <c r="L121"/>
      <c r="M121"/>
      <c r="N121" s="51"/>
      <c r="O121" s="51"/>
      <c r="P121" s="51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51"/>
      <c r="AD121" s="3"/>
    </row>
    <row r="122" spans="1:30" x14ac:dyDescent="0.25">
      <c r="G122"/>
      <c r="H122"/>
      <c r="I122"/>
      <c r="L122"/>
      <c r="M122"/>
      <c r="N122" s="51"/>
      <c r="O122" s="51"/>
      <c r="P122" s="51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51"/>
      <c r="AD122" s="3"/>
    </row>
    <row r="123" spans="1:30" x14ac:dyDescent="0.25">
      <c r="G123"/>
      <c r="H123"/>
      <c r="I123"/>
      <c r="L123"/>
      <c r="M123"/>
      <c r="N123" s="51"/>
      <c r="O123" s="51"/>
      <c r="P123" s="51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51"/>
      <c r="AD123" s="3"/>
    </row>
    <row r="124" spans="1:30" x14ac:dyDescent="0.25">
      <c r="G124"/>
      <c r="H124"/>
      <c r="I124"/>
      <c r="L124"/>
      <c r="M124"/>
      <c r="N124" s="51"/>
      <c r="O124" s="51"/>
      <c r="P124" s="51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51"/>
      <c r="AD124" s="3"/>
    </row>
    <row r="125" spans="1:30" x14ac:dyDescent="0.25">
      <c r="G125"/>
      <c r="H125"/>
      <c r="I125"/>
      <c r="L125"/>
      <c r="M125"/>
      <c r="N125" s="51"/>
      <c r="O125" s="51"/>
      <c r="P125" s="51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51"/>
      <c r="AD125" s="3"/>
    </row>
    <row r="126" spans="1:30" x14ac:dyDescent="0.25">
      <c r="G126"/>
      <c r="H126"/>
      <c r="I126"/>
      <c r="L126"/>
      <c r="M126"/>
      <c r="N126" s="51"/>
      <c r="O126" s="51"/>
      <c r="P126" s="51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51"/>
      <c r="AD126" s="3"/>
    </row>
    <row r="127" spans="1:30" x14ac:dyDescent="0.25">
      <c r="G127"/>
      <c r="H127"/>
      <c r="I127"/>
      <c r="L127"/>
      <c r="M127"/>
      <c r="N127" s="51"/>
      <c r="O127" s="51"/>
      <c r="P127" s="51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51"/>
      <c r="AD127" s="3"/>
    </row>
  </sheetData>
  <pageMargins left="0.7" right="0.7" top="0.75" bottom="0.75" header="0.3" footer="0.3"/>
  <pageSetup paperSize="5" scale="5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235"/>
  <sheetViews>
    <sheetView zoomScaleNormal="100" workbookViewId="0">
      <pane xSplit="5" ySplit="4" topLeftCell="O136" activePane="bottomRight" state="frozen"/>
      <selection pane="topRight" activeCell="F1" sqref="F1"/>
      <selection pane="bottomLeft" activeCell="A5" sqref="A5"/>
      <selection pane="bottomRight" activeCell="T1" sqref="T1:AE1048576"/>
    </sheetView>
  </sheetViews>
  <sheetFormatPr defaultRowHeight="15" x14ac:dyDescent="0.25"/>
  <cols>
    <col min="1" max="1" width="5.28515625" customWidth="1"/>
    <col min="2" max="2" width="6.28515625" customWidth="1"/>
    <col min="3" max="3" width="12.28515625" customWidth="1"/>
    <col min="4" max="4" width="25.85546875" customWidth="1"/>
    <col min="5" max="5" width="2.140625" hidden="1" customWidth="1"/>
    <col min="6" max="6" width="13.7109375" hidden="1" customWidth="1"/>
    <col min="7" max="7" width="11.140625" style="53" hidden="1" customWidth="1"/>
    <col min="8" max="8" width="11.5703125" style="53" hidden="1" customWidth="1"/>
    <col min="9" max="9" width="11.140625" style="52" hidden="1" customWidth="1"/>
    <col min="10" max="11" width="11.140625" style="190" hidden="1" customWidth="1"/>
    <col min="12" max="13" width="11.7109375" style="53" hidden="1" customWidth="1"/>
    <col min="14" max="14" width="12.28515625" style="53" hidden="1" customWidth="1"/>
    <col min="15" max="15" width="11.7109375" style="53" customWidth="1"/>
    <col min="16" max="16" width="9.140625" hidden="1" customWidth="1"/>
    <col min="17" max="17" width="11.7109375" customWidth="1"/>
    <col min="18" max="18" width="12.5703125" bestFit="1" customWidth="1"/>
    <col min="19" max="19" width="12.5703125" customWidth="1"/>
    <col min="20" max="31" width="11.28515625" hidden="1" customWidth="1"/>
    <col min="32" max="32" width="12.5703125" bestFit="1" customWidth="1"/>
    <col min="36" max="36" width="6.28515625" customWidth="1"/>
  </cols>
  <sheetData>
    <row r="1" spans="1:34" x14ac:dyDescent="0.25">
      <c r="A1" t="s">
        <v>139</v>
      </c>
      <c r="D1" s="32" t="s">
        <v>1</v>
      </c>
      <c r="E1" s="180" t="s">
        <v>1</v>
      </c>
      <c r="G1"/>
      <c r="H1"/>
      <c r="I1" s="54" t="s">
        <v>1</v>
      </c>
      <c r="J1" s="54"/>
      <c r="K1" s="54"/>
      <c r="L1"/>
      <c r="M1"/>
      <c r="N1"/>
      <c r="O1"/>
      <c r="T1" s="32" t="s">
        <v>1</v>
      </c>
      <c r="W1" t="s">
        <v>1</v>
      </c>
      <c r="Z1" t="s">
        <v>1</v>
      </c>
      <c r="AC1" s="32" t="s">
        <v>1</v>
      </c>
    </row>
    <row r="2" spans="1:34" x14ac:dyDescent="0.25">
      <c r="A2" s="54">
        <v>2026</v>
      </c>
      <c r="B2" t="s">
        <v>140</v>
      </c>
      <c r="F2" s="55">
        <v>2014</v>
      </c>
      <c r="G2" s="56">
        <v>2015</v>
      </c>
      <c r="H2" s="57">
        <v>2016</v>
      </c>
      <c r="I2" s="58">
        <v>2017</v>
      </c>
      <c r="J2" s="182">
        <v>2018</v>
      </c>
      <c r="K2" s="214">
        <v>2019</v>
      </c>
      <c r="L2" s="195">
        <v>2020</v>
      </c>
      <c r="M2" s="247">
        <v>2021</v>
      </c>
      <c r="N2" s="235">
        <v>2022</v>
      </c>
      <c r="O2" s="297">
        <v>2023</v>
      </c>
      <c r="P2" s="59">
        <v>2023</v>
      </c>
      <c r="Q2" s="59">
        <v>2024</v>
      </c>
      <c r="R2" s="306">
        <v>2025</v>
      </c>
      <c r="S2" s="306">
        <v>2025</v>
      </c>
      <c r="AF2" s="221">
        <v>2026</v>
      </c>
      <c r="AH2" t="s">
        <v>1</v>
      </c>
    </row>
    <row r="3" spans="1:34" x14ac:dyDescent="0.25">
      <c r="A3" s="54" t="s">
        <v>2</v>
      </c>
      <c r="C3" s="32" t="s">
        <v>1</v>
      </c>
      <c r="F3" s="55" t="s">
        <v>3</v>
      </c>
      <c r="G3" s="56" t="s">
        <v>3</v>
      </c>
      <c r="H3" s="57" t="s">
        <v>3</v>
      </c>
      <c r="I3" s="58" t="s">
        <v>3</v>
      </c>
      <c r="J3" s="193" t="s">
        <v>3</v>
      </c>
      <c r="K3" s="221" t="s">
        <v>3</v>
      </c>
      <c r="L3" s="195" t="s">
        <v>3</v>
      </c>
      <c r="M3" s="247" t="s">
        <v>3</v>
      </c>
      <c r="N3" s="235" t="s">
        <v>4</v>
      </c>
      <c r="O3" s="297" t="s">
        <v>3</v>
      </c>
      <c r="P3" s="62" t="s">
        <v>140</v>
      </c>
      <c r="Q3" s="62" t="s">
        <v>3</v>
      </c>
      <c r="R3" s="307" t="s">
        <v>200</v>
      </c>
      <c r="S3" s="307" t="s">
        <v>140</v>
      </c>
      <c r="T3" s="61" t="s">
        <v>5</v>
      </c>
      <c r="U3" s="61" t="s">
        <v>6</v>
      </c>
      <c r="V3" s="61" t="s">
        <v>7</v>
      </c>
      <c r="W3" s="61" t="s">
        <v>8</v>
      </c>
      <c r="X3" s="61" t="s">
        <v>9</v>
      </c>
      <c r="Y3" s="61" t="s">
        <v>10</v>
      </c>
      <c r="Z3" s="61" t="s">
        <v>11</v>
      </c>
      <c r="AA3" s="61" t="s">
        <v>12</v>
      </c>
      <c r="AB3" s="61" t="s">
        <v>13</v>
      </c>
      <c r="AC3" s="61" t="s">
        <v>14</v>
      </c>
      <c r="AD3" s="61" t="s">
        <v>15</v>
      </c>
      <c r="AE3" s="61" t="s">
        <v>16</v>
      </c>
      <c r="AF3" s="356" t="s">
        <v>140</v>
      </c>
    </row>
    <row r="4" spans="1:34" x14ac:dyDescent="0.25">
      <c r="A4" s="54" t="s">
        <v>1</v>
      </c>
      <c r="C4" s="54" t="s">
        <v>1</v>
      </c>
      <c r="D4" t="s">
        <v>1</v>
      </c>
      <c r="E4" t="s">
        <v>1</v>
      </c>
      <c r="G4" s="34" t="s">
        <v>1</v>
      </c>
      <c r="H4" s="34"/>
      <c r="I4" s="34" t="s">
        <v>1</v>
      </c>
      <c r="J4"/>
      <c r="K4"/>
      <c r="L4"/>
      <c r="M4" s="181" t="s">
        <v>1</v>
      </c>
      <c r="N4" s="289" t="s">
        <v>1</v>
      </c>
      <c r="O4" s="289"/>
      <c r="P4" s="65" t="s">
        <v>1</v>
      </c>
      <c r="Q4" s="65"/>
      <c r="R4" s="373" t="s">
        <v>1</v>
      </c>
      <c r="S4" s="373"/>
      <c r="T4" s="63"/>
      <c r="U4" s="63"/>
      <c r="V4" s="63"/>
      <c r="W4" s="64" t="s">
        <v>1</v>
      </c>
      <c r="X4" s="64" t="s">
        <v>1</v>
      </c>
      <c r="Y4" s="64" t="s">
        <v>1</v>
      </c>
      <c r="Z4" s="64" t="s">
        <v>1</v>
      </c>
      <c r="AA4" s="64" t="s">
        <v>1</v>
      </c>
      <c r="AB4" s="64" t="s">
        <v>1</v>
      </c>
      <c r="AC4" s="64" t="s">
        <v>1</v>
      </c>
      <c r="AD4" s="64"/>
      <c r="AE4" s="64"/>
      <c r="AF4" s="356" t="s">
        <v>169</v>
      </c>
    </row>
    <row r="5" spans="1:34" x14ac:dyDescent="0.25">
      <c r="A5" s="54"/>
      <c r="C5" s="54"/>
      <c r="G5" s="34"/>
      <c r="H5" s="34"/>
      <c r="I5" s="34"/>
      <c r="J5"/>
      <c r="K5"/>
      <c r="L5" s="150" t="s">
        <v>1</v>
      </c>
      <c r="M5" s="181"/>
      <c r="N5" s="150"/>
      <c r="O5" s="150"/>
      <c r="P5" s="65"/>
      <c r="Q5" s="65"/>
      <c r="R5" s="33"/>
      <c r="S5" s="33"/>
      <c r="T5" s="63"/>
      <c r="U5" s="63"/>
      <c r="V5" s="63"/>
      <c r="W5" s="64"/>
      <c r="X5" s="64"/>
      <c r="Y5" s="64"/>
      <c r="Z5" s="64"/>
      <c r="AA5" s="64"/>
      <c r="AB5" s="64"/>
      <c r="AC5" s="64"/>
      <c r="AD5" s="64"/>
      <c r="AE5" s="64"/>
      <c r="AF5" s="33"/>
    </row>
    <row r="6" spans="1:34" x14ac:dyDescent="0.25">
      <c r="A6" s="66" t="s">
        <v>18</v>
      </c>
      <c r="G6"/>
      <c r="H6"/>
      <c r="I6"/>
      <c r="J6"/>
      <c r="K6"/>
      <c r="L6" s="32" t="s">
        <v>1</v>
      </c>
      <c r="M6"/>
      <c r="N6" s="32" t="s">
        <v>1</v>
      </c>
      <c r="O6" s="32"/>
      <c r="P6" s="65" t="s">
        <v>1</v>
      </c>
      <c r="Q6" s="374" t="s">
        <v>1</v>
      </c>
      <c r="R6" s="32">
        <v>45930</v>
      </c>
      <c r="S6" s="32"/>
      <c r="T6" s="35"/>
      <c r="U6" s="35"/>
      <c r="V6" s="35"/>
      <c r="W6" s="67" t="s">
        <v>1</v>
      </c>
      <c r="X6" s="67" t="s">
        <v>1</v>
      </c>
      <c r="Y6" s="67" t="s">
        <v>1</v>
      </c>
      <c r="Z6" s="67" t="s">
        <v>1</v>
      </c>
      <c r="AA6" s="67" t="s">
        <v>1</v>
      </c>
      <c r="AB6" s="67" t="s">
        <v>1</v>
      </c>
      <c r="AC6" s="67" t="s">
        <v>1</v>
      </c>
      <c r="AD6" s="35"/>
      <c r="AE6" s="35"/>
    </row>
    <row r="7" spans="1:34" x14ac:dyDescent="0.25">
      <c r="B7" t="s">
        <v>19</v>
      </c>
      <c r="F7" s="1">
        <v>112480</v>
      </c>
      <c r="G7" s="36">
        <f>[1]Sewer!H6+[1]Water!H6+[1]Irrigation!G6</f>
        <v>115320</v>
      </c>
      <c r="H7" s="4">
        <v>119645</v>
      </c>
      <c r="I7" s="5">
        <v>57406.400000000001</v>
      </c>
      <c r="J7" s="191">
        <f>Water!J6+Sewer!J6+Irrigation!J6</f>
        <v>185395.59000000003</v>
      </c>
      <c r="K7" s="222">
        <v>122796</v>
      </c>
      <c r="L7" s="202">
        <v>44625</v>
      </c>
      <c r="M7" s="248">
        <v>81173</v>
      </c>
      <c r="N7" s="242">
        <v>306575</v>
      </c>
      <c r="O7" s="298">
        <v>36384</v>
      </c>
      <c r="P7" s="37">
        <v>152875</v>
      </c>
      <c r="Q7" s="37">
        <v>51861</v>
      </c>
      <c r="R7" s="308">
        <v>38900</v>
      </c>
      <c r="S7" s="308">
        <v>69750</v>
      </c>
      <c r="T7" s="31">
        <f>+Water!S6+Sewer!S6+Irrigation!S6</f>
        <v>4650</v>
      </c>
      <c r="U7" s="31">
        <f>+Water!T6+Sewer!T6+Irrigation!T6</f>
        <v>4650</v>
      </c>
      <c r="V7" s="31">
        <f>+Water!U6+Sewer!U6+Irrigation!U6</f>
        <v>4650</v>
      </c>
      <c r="W7" s="31">
        <f>+Water!V6+Sewer!V6+Irrigation!V6</f>
        <v>4650</v>
      </c>
      <c r="X7" s="31">
        <f>+Water!W6+Sewer!W6+Irrigation!W6</f>
        <v>4650</v>
      </c>
      <c r="Y7" s="31">
        <f>+Water!X6+Sewer!X6+Irrigation!X6</f>
        <v>9300</v>
      </c>
      <c r="Z7" s="31">
        <f>+Water!Y6+Sewer!Y6+Irrigation!Y6</f>
        <v>9300</v>
      </c>
      <c r="AA7" s="31">
        <f>+Water!Z6+Sewer!Z6+Irrigation!Z6</f>
        <v>9300</v>
      </c>
      <c r="AB7" s="31">
        <f>+Water!AA6+Sewer!AA6+Irrigation!AA6</f>
        <v>4650</v>
      </c>
      <c r="AC7" s="31">
        <f>+Water!AB6+Sewer!AB6+Irrigation!AB6</f>
        <v>4650</v>
      </c>
      <c r="AD7" s="31">
        <f>+Water!AC6+Sewer!AC6+Irrigation!AC6</f>
        <v>4650</v>
      </c>
      <c r="AE7" s="426">
        <f>+Water!AD6+Sewer!AD6+Irrigation!AD6</f>
        <v>4650</v>
      </c>
      <c r="AF7" s="357">
        <f>SUM(T7:AE7)</f>
        <v>69750</v>
      </c>
      <c r="AG7" s="305">
        <v>15</v>
      </c>
      <c r="AH7" t="s">
        <v>1</v>
      </c>
    </row>
    <row r="8" spans="1:34" x14ac:dyDescent="0.25">
      <c r="B8" t="s">
        <v>141</v>
      </c>
      <c r="E8" t="s">
        <v>1</v>
      </c>
      <c r="F8" s="1"/>
      <c r="G8" s="36">
        <f>[1]Sewer!H7+[1]Water!H7+[1]Irrigation!G7</f>
        <v>136800</v>
      </c>
      <c r="H8" s="4" t="s">
        <v>1</v>
      </c>
      <c r="I8" s="5">
        <v>20977.4</v>
      </c>
      <c r="J8" s="191">
        <f>Water!J7+Sewer!J7+Irrigation!J7</f>
        <v>24064</v>
      </c>
      <c r="K8" s="222">
        <v>50677</v>
      </c>
      <c r="L8" s="202" t="s">
        <v>1</v>
      </c>
      <c r="M8" s="248">
        <v>111384</v>
      </c>
      <c r="N8" s="242">
        <v>24300</v>
      </c>
      <c r="O8" s="298">
        <v>40926</v>
      </c>
      <c r="P8" s="37">
        <f>SUM(T8:AE8)</f>
        <v>0</v>
      </c>
      <c r="Q8" s="37"/>
      <c r="R8" s="309"/>
      <c r="S8" s="309"/>
      <c r="T8" s="268" t="s">
        <v>1</v>
      </c>
      <c r="U8" s="268" t="s">
        <v>1</v>
      </c>
      <c r="V8" s="268" t="s">
        <v>1</v>
      </c>
      <c r="W8" s="268" t="s">
        <v>1</v>
      </c>
      <c r="X8" s="268" t="s">
        <v>1</v>
      </c>
      <c r="Y8" s="268" t="s">
        <v>1</v>
      </c>
      <c r="Z8" s="268" t="s">
        <v>1</v>
      </c>
      <c r="AA8" s="268" t="s">
        <v>1</v>
      </c>
      <c r="AB8" s="268" t="s">
        <v>1</v>
      </c>
      <c r="AC8" s="268" t="s">
        <v>1</v>
      </c>
      <c r="AD8" s="268" t="s">
        <v>1</v>
      </c>
      <c r="AE8" s="427" t="s">
        <v>1</v>
      </c>
      <c r="AF8" s="358"/>
      <c r="AG8" s="305"/>
    </row>
    <row r="9" spans="1:34" x14ac:dyDescent="0.25">
      <c r="B9" t="s">
        <v>142</v>
      </c>
      <c r="E9" t="s">
        <v>1</v>
      </c>
      <c r="F9" s="1"/>
      <c r="G9" s="36" t="s">
        <v>1</v>
      </c>
      <c r="H9" s="4" t="s">
        <v>1</v>
      </c>
      <c r="I9" s="5"/>
      <c r="J9" s="191" t="s">
        <v>1</v>
      </c>
      <c r="K9" s="222"/>
      <c r="L9" s="202" t="s">
        <v>1</v>
      </c>
      <c r="M9" s="248"/>
      <c r="N9" s="242"/>
      <c r="O9" s="298"/>
      <c r="P9" s="37">
        <f>SUM(T9:AE9)</f>
        <v>0</v>
      </c>
      <c r="Q9" s="37"/>
      <c r="R9" s="310"/>
      <c r="S9" s="310" t="s">
        <v>1</v>
      </c>
      <c r="T9" s="268"/>
      <c r="U9" s="268"/>
      <c r="V9" s="268"/>
      <c r="W9" s="31"/>
      <c r="X9" s="31"/>
      <c r="Y9" s="31"/>
      <c r="Z9" s="31"/>
      <c r="AA9" s="31"/>
      <c r="AB9" s="31"/>
      <c r="AC9" s="31"/>
      <c r="AD9" s="268"/>
      <c r="AE9" s="427"/>
      <c r="AF9" s="359"/>
      <c r="AG9" s="305"/>
    </row>
    <row r="10" spans="1:34" x14ac:dyDescent="0.25">
      <c r="B10" s="54" t="s">
        <v>93</v>
      </c>
      <c r="F10" s="1"/>
      <c r="G10" s="36"/>
      <c r="H10" s="4">
        <v>110455</v>
      </c>
      <c r="I10" s="5">
        <v>115266.2</v>
      </c>
      <c r="J10" s="191">
        <v>439992.95</v>
      </c>
      <c r="K10" s="222">
        <v>628408.43999999994</v>
      </c>
      <c r="L10" s="202">
        <v>490891</v>
      </c>
      <c r="M10" s="248">
        <v>526476.39</v>
      </c>
      <c r="N10" s="242">
        <v>1282702.8</v>
      </c>
      <c r="O10" s="298">
        <v>837082</v>
      </c>
      <c r="P10" s="37">
        <v>0</v>
      </c>
      <c r="Q10" s="37">
        <v>412259.5</v>
      </c>
      <c r="R10" s="311">
        <v>308170</v>
      </c>
      <c r="S10" s="311">
        <v>538815</v>
      </c>
      <c r="T10" s="268">
        <f>+Water!S9+Sewer!S9+Irrigation!S9</f>
        <v>35921</v>
      </c>
      <c r="U10" s="268">
        <f>+Water!T9+Sewer!T9+Irrigation!T9</f>
        <v>35921</v>
      </c>
      <c r="V10" s="268">
        <f>+Water!U9+Sewer!U9+Irrigation!U9</f>
        <v>35921</v>
      </c>
      <c r="W10" s="268">
        <f>+Water!V9+Sewer!V9+Irrigation!V9</f>
        <v>35921</v>
      </c>
      <c r="X10" s="268">
        <f>+Water!W9+Sewer!W9+Irrigation!W9</f>
        <v>35921</v>
      </c>
      <c r="Y10" s="268">
        <f>+Water!X9+Sewer!X9+Irrigation!X9</f>
        <v>71842</v>
      </c>
      <c r="Z10" s="268">
        <f>+Water!Y9+Sewer!Y9+Irrigation!Y9</f>
        <v>71842</v>
      </c>
      <c r="AA10" s="268">
        <f>+Water!Z9+Sewer!Z9+Irrigation!Z9</f>
        <v>71842</v>
      </c>
      <c r="AB10" s="268">
        <f>+Water!AA9+Sewer!AA9+Irrigation!AA9</f>
        <v>35921</v>
      </c>
      <c r="AC10" s="268">
        <f>+Water!AB9+Sewer!AB9+Irrigation!AB9</f>
        <v>35921</v>
      </c>
      <c r="AD10" s="268">
        <f>+Water!AC9+Sewer!AC9+Irrigation!AC9</f>
        <v>35921</v>
      </c>
      <c r="AE10" s="427">
        <f>+Water!AD9+Sewer!AD9+Irrigation!AD9</f>
        <v>35921</v>
      </c>
      <c r="AF10" s="360">
        <f>SUM(T10:AE10)</f>
        <v>538815</v>
      </c>
      <c r="AG10" s="305">
        <v>15</v>
      </c>
      <c r="AH10" t="s">
        <v>1</v>
      </c>
    </row>
    <row r="11" spans="1:34" s="54" customFormat="1" x14ac:dyDescent="0.25">
      <c r="B11" s="54" t="s">
        <v>23</v>
      </c>
      <c r="F11" s="69">
        <v>587902.71999999997</v>
      </c>
      <c r="G11" s="36">
        <f>[1]Sewer!H10+[1]Water!H10+[1]Irrigation!G10</f>
        <v>607156.56999999995</v>
      </c>
      <c r="H11" s="4">
        <v>633522.24</v>
      </c>
      <c r="I11" s="5">
        <v>653015.04000000004</v>
      </c>
      <c r="J11" s="191">
        <v>678377.33</v>
      </c>
      <c r="K11" s="222">
        <v>732694.31</v>
      </c>
      <c r="L11" s="196">
        <v>696723.06</v>
      </c>
      <c r="M11" s="248">
        <v>749533.55</v>
      </c>
      <c r="N11" s="234">
        <v>820110.66</v>
      </c>
      <c r="O11" s="299">
        <v>795007.62</v>
      </c>
      <c r="P11" s="70">
        <v>815600</v>
      </c>
      <c r="Q11" s="70">
        <v>1040313.91</v>
      </c>
      <c r="R11" s="312">
        <v>1010551.85</v>
      </c>
      <c r="S11" s="312">
        <v>1077900</v>
      </c>
      <c r="T11" s="31">
        <f>+Water!S10+Sewer!S10+Irrigation!S10+'Eden Sewer Serv Area'!Q10</f>
        <v>96140</v>
      </c>
      <c r="U11" s="31">
        <f>+Water!T10+Sewer!T10+Irrigation!T10+'Eden Sewer Serv Area'!R10</f>
        <v>96140</v>
      </c>
      <c r="V11" s="31">
        <f>+Water!U10+Sewer!U10+Irrigation!U10+'Eden Sewer Serv Area'!S10</f>
        <v>96140</v>
      </c>
      <c r="W11" s="31">
        <f>+Water!V10+Sewer!V10+Irrigation!V10+'Eden Sewer Serv Area'!T10</f>
        <v>96140</v>
      </c>
      <c r="X11" s="31">
        <f>+Water!W10+Sewer!W10+Irrigation!W10+'Eden Sewer Serv Area'!U10</f>
        <v>96140</v>
      </c>
      <c r="Y11" s="31">
        <f>+Water!X10+Sewer!X10+Irrigation!X10+'Eden Sewer Serv Area'!V10</f>
        <v>96140</v>
      </c>
      <c r="Z11" s="31">
        <f>+Water!Y10+Sewer!Y10+Irrigation!Y10+'Eden Sewer Serv Area'!W10</f>
        <v>96140</v>
      </c>
      <c r="AA11" s="31">
        <f>+Water!Z10+Sewer!Z10+Irrigation!Z10+'Eden Sewer Serv Area'!X10</f>
        <v>96140</v>
      </c>
      <c r="AB11" s="31">
        <f>+Water!AA10+Sewer!AA10+Irrigation!AA10+'Eden Sewer Serv Area'!Y10</f>
        <v>96140</v>
      </c>
      <c r="AC11" s="31">
        <f>+Water!AB10+Sewer!AB10+Irrigation!AB10+'Eden Sewer Serv Area'!Z10</f>
        <v>96140</v>
      </c>
      <c r="AD11" s="31">
        <f>+Water!AC10+Sewer!AC10+Irrigation!AC10+'Eden Sewer Serv Area'!AA10</f>
        <v>96140</v>
      </c>
      <c r="AE11" s="31">
        <f>+Water!AD10+Sewer!AD10+Irrigation!AD10+'Eden Sewer Serv Area'!AB10</f>
        <v>96140</v>
      </c>
      <c r="AF11" s="215">
        <f t="shared" ref="AF11:AF17" si="0">SUM(T11:AE11)</f>
        <v>1153680</v>
      </c>
      <c r="AG11" s="68" t="s">
        <v>1</v>
      </c>
    </row>
    <row r="12" spans="1:34" x14ac:dyDescent="0.25">
      <c r="B12" t="s">
        <v>24</v>
      </c>
      <c r="F12" s="1">
        <v>434555.25</v>
      </c>
      <c r="G12" s="36">
        <f>[1]Sewer!H11+[1]Water!H11+[1]Irrigation!G11</f>
        <v>405336.81</v>
      </c>
      <c r="H12" s="4">
        <v>399498.08</v>
      </c>
      <c r="I12" s="5">
        <v>430031.88</v>
      </c>
      <c r="J12" s="191">
        <v>438876.58</v>
      </c>
      <c r="K12" s="222">
        <v>455550.21</v>
      </c>
      <c r="L12" s="196">
        <v>484725.67</v>
      </c>
      <c r="M12" s="248">
        <v>532487.85</v>
      </c>
      <c r="N12" s="234">
        <v>501918.13</v>
      </c>
      <c r="O12" s="299">
        <v>491254.57</v>
      </c>
      <c r="P12" s="37">
        <v>520800</v>
      </c>
      <c r="Q12" s="37">
        <v>640433.89</v>
      </c>
      <c r="R12" s="312">
        <v>511089.82</v>
      </c>
      <c r="S12" s="312">
        <v>879615</v>
      </c>
      <c r="T12" s="31">
        <f>+Water!S11+Sewer!S11+Irrigation!S11</f>
        <v>52600</v>
      </c>
      <c r="U12" s="31">
        <f>+Water!T11+Sewer!T11+Irrigation!T11</f>
        <v>52600</v>
      </c>
      <c r="V12" s="31">
        <f>+Water!U11+Sewer!U11+Irrigation!U11</f>
        <v>53600</v>
      </c>
      <c r="W12" s="31">
        <f>+Water!V11+Sewer!V11+Irrigation!V11</f>
        <v>53600</v>
      </c>
      <c r="X12" s="31">
        <f>+Water!W11+Sewer!W11+Irrigation!W11</f>
        <v>53600</v>
      </c>
      <c r="Y12" s="31">
        <f>+Water!X11+Sewer!X11+Irrigation!X11</f>
        <v>53600</v>
      </c>
      <c r="Z12" s="31">
        <f>+Water!Y11+Sewer!Y11+Irrigation!Y11</f>
        <v>53600</v>
      </c>
      <c r="AA12" s="31">
        <f>+Water!Z11+Sewer!Z11+Irrigation!Z11</f>
        <v>53600</v>
      </c>
      <c r="AB12" s="31">
        <f>+Water!AA11+Sewer!AA11+Irrigation!AA11</f>
        <v>53600</v>
      </c>
      <c r="AC12" s="31">
        <f>+Water!AB11+Sewer!AB11+Irrigation!AB11</f>
        <v>52600</v>
      </c>
      <c r="AD12" s="31">
        <f>+Water!AC11+Sewer!AC11+Irrigation!AC11</f>
        <v>52600</v>
      </c>
      <c r="AE12" s="426">
        <f>+Water!AD11+Sewer!AD11+Irrigation!AD11</f>
        <v>53600</v>
      </c>
      <c r="AF12" s="215">
        <f t="shared" si="0"/>
        <v>639200</v>
      </c>
      <c r="AG12" s="68" t="s">
        <v>1</v>
      </c>
    </row>
    <row r="13" spans="1:34" x14ac:dyDescent="0.25">
      <c r="B13" t="s">
        <v>25</v>
      </c>
      <c r="F13" s="1">
        <v>77915.34</v>
      </c>
      <c r="G13" s="36">
        <f>[1]Sewer!H12+[1]Water!H12+[1]Irrigation!G12</f>
        <v>61007.429999999993</v>
      </c>
      <c r="H13" s="4">
        <v>59447.33</v>
      </c>
      <c r="I13" s="5">
        <v>69584.44</v>
      </c>
      <c r="J13" s="191">
        <v>37644.04</v>
      </c>
      <c r="K13" s="222">
        <v>65286.51</v>
      </c>
      <c r="L13" s="196">
        <v>79904.58</v>
      </c>
      <c r="M13" s="248">
        <v>50909.440000000002</v>
      </c>
      <c r="N13" s="234">
        <v>72507.81</v>
      </c>
      <c r="O13" s="299">
        <v>56975.38</v>
      </c>
      <c r="P13" s="37">
        <v>63600</v>
      </c>
      <c r="Q13" s="37">
        <v>87239.24</v>
      </c>
      <c r="R13" s="312">
        <v>131145.01999999999</v>
      </c>
      <c r="S13" s="312">
        <v>78230</v>
      </c>
      <c r="T13" s="31">
        <f>+Water!S12+Sewer!S12+Irrigation!S12</f>
        <v>21000</v>
      </c>
      <c r="U13" s="31">
        <f>+Water!T12+Sewer!T12+Irrigation!T12</f>
        <v>21000</v>
      </c>
      <c r="V13" s="31">
        <f>+Water!U12+Sewer!U12+Irrigation!U12</f>
        <v>21000</v>
      </c>
      <c r="W13" s="31">
        <f>+Water!V12+Sewer!V12+Irrigation!V12</f>
        <v>21000</v>
      </c>
      <c r="X13" s="31">
        <f>+Water!W12+Sewer!W12+Irrigation!W12</f>
        <v>21000</v>
      </c>
      <c r="Y13" s="31">
        <f>+Water!X12+Sewer!X12+Irrigation!X12</f>
        <v>21900</v>
      </c>
      <c r="Z13" s="31">
        <f>+Water!Y12+Sewer!Y12+Irrigation!Y12</f>
        <v>22000</v>
      </c>
      <c r="AA13" s="31">
        <f>+Water!Z12+Sewer!Z12+Irrigation!Z12</f>
        <v>23500</v>
      </c>
      <c r="AB13" s="31">
        <f>+Water!AA12+Sewer!AA12+Irrigation!AA12</f>
        <v>25500</v>
      </c>
      <c r="AC13" s="31">
        <f>+Water!AB12+Sewer!AB12+Irrigation!AB12</f>
        <v>21100</v>
      </c>
      <c r="AD13" s="31">
        <f>+Water!AC12+Sewer!AC12+Irrigation!AC12</f>
        <v>21000</v>
      </c>
      <c r="AE13" s="426">
        <f>+Water!AD12+Sewer!AD12+Irrigation!AD12</f>
        <v>21000</v>
      </c>
      <c r="AF13" s="215">
        <f t="shared" si="0"/>
        <v>261000</v>
      </c>
      <c r="AG13" s="68" t="s">
        <v>1</v>
      </c>
    </row>
    <row r="14" spans="1:34" x14ac:dyDescent="0.25">
      <c r="B14" t="s">
        <v>26</v>
      </c>
      <c r="F14" s="1"/>
      <c r="G14" s="36">
        <f>[1]Water!H13+[1]Irrigation!G13</f>
        <v>71717.83</v>
      </c>
      <c r="H14" s="4">
        <v>47332.5</v>
      </c>
      <c r="I14" s="5">
        <v>10350.27</v>
      </c>
      <c r="J14" s="191">
        <v>4567.04</v>
      </c>
      <c r="K14" s="222">
        <v>8050.19</v>
      </c>
      <c r="L14" s="196">
        <v>48378.75</v>
      </c>
      <c r="M14" s="248">
        <v>47143.9</v>
      </c>
      <c r="N14" s="234">
        <v>51093.45</v>
      </c>
      <c r="O14" s="299">
        <v>66530.44</v>
      </c>
      <c r="P14" s="37">
        <v>42900</v>
      </c>
      <c r="Q14" s="37">
        <v>91716.84</v>
      </c>
      <c r="R14" s="312">
        <v>96493.57</v>
      </c>
      <c r="S14" s="312">
        <v>15640</v>
      </c>
      <c r="T14" s="31">
        <f>+Irrigation!S13</f>
        <v>9500</v>
      </c>
      <c r="U14" s="31">
        <f>+Irrigation!T13</f>
        <v>9500</v>
      </c>
      <c r="V14" s="31">
        <f>+Irrigation!U13</f>
        <v>9500</v>
      </c>
      <c r="W14" s="31">
        <f>+Irrigation!V13</f>
        <v>9500</v>
      </c>
      <c r="X14" s="31">
        <f>+Irrigation!W13</f>
        <v>9500</v>
      </c>
      <c r="Y14" s="31">
        <f>+Irrigation!X13</f>
        <v>9500</v>
      </c>
      <c r="Z14" s="31">
        <f>+Irrigation!Y13</f>
        <v>9500</v>
      </c>
      <c r="AA14" s="31">
        <f>+Irrigation!Z13</f>
        <v>9500</v>
      </c>
      <c r="AB14" s="31">
        <f>+Irrigation!AA13</f>
        <v>9500</v>
      </c>
      <c r="AC14" s="31">
        <f>+Irrigation!AB13</f>
        <v>9500</v>
      </c>
      <c r="AD14" s="31">
        <f>+Irrigation!AC13</f>
        <v>9500</v>
      </c>
      <c r="AE14" s="426">
        <f>+Irrigation!AD13</f>
        <v>9500</v>
      </c>
      <c r="AF14" s="215">
        <f t="shared" si="0"/>
        <v>114000</v>
      </c>
      <c r="AG14" s="68" t="s">
        <v>1</v>
      </c>
    </row>
    <row r="15" spans="1:34" x14ac:dyDescent="0.25">
      <c r="B15" t="s">
        <v>213</v>
      </c>
      <c r="F15" s="1"/>
      <c r="G15" s="36"/>
      <c r="H15" s="4"/>
      <c r="I15" s="5"/>
      <c r="J15" s="191"/>
      <c r="K15" s="222"/>
      <c r="L15" s="196"/>
      <c r="M15" s="248"/>
      <c r="N15" s="234"/>
      <c r="O15" s="299"/>
      <c r="P15" s="37"/>
      <c r="Q15" s="37"/>
      <c r="R15" s="312"/>
      <c r="S15" s="312"/>
      <c r="T15" s="31">
        <f>+Water!S13+Sewer!S13+Irrigation!S14</f>
        <v>30000</v>
      </c>
      <c r="U15" s="31">
        <f>+Water!T13+Sewer!T13+Irrigation!T14</f>
        <v>30000</v>
      </c>
      <c r="V15" s="31">
        <f>+Water!U13+Sewer!U13+Irrigation!U14</f>
        <v>30000</v>
      </c>
      <c r="W15" s="31">
        <f>+Water!V13+Sewer!V13+Irrigation!V14</f>
        <v>30000</v>
      </c>
      <c r="X15" s="31">
        <f>+Water!W13+Sewer!W13+Irrigation!W14</f>
        <v>30000</v>
      </c>
      <c r="Y15" s="31">
        <f>+Water!X13+Sewer!X13+Irrigation!X14</f>
        <v>30000</v>
      </c>
      <c r="Z15" s="31">
        <f>+Water!Y13+Sewer!Y13+Irrigation!Y14</f>
        <v>30000</v>
      </c>
      <c r="AA15" s="31">
        <f>+Water!Z13+Sewer!Z13+Irrigation!Z14</f>
        <v>30000</v>
      </c>
      <c r="AB15" s="31">
        <f>+Water!AA13+Sewer!AA13+Irrigation!AA14</f>
        <v>30000</v>
      </c>
      <c r="AC15" s="31">
        <f>+Water!AB13+Sewer!AB13+Irrigation!AB14</f>
        <v>30000</v>
      </c>
      <c r="AD15" s="31">
        <f>+Water!AC13+Sewer!AC13+Irrigation!AC14</f>
        <v>30000</v>
      </c>
      <c r="AE15" s="31">
        <f>+Water!AD13+Sewer!AD13+Irrigation!AD14</f>
        <v>30000</v>
      </c>
      <c r="AF15" s="215">
        <f>SUM(T15:AE15)</f>
        <v>360000</v>
      </c>
      <c r="AG15" s="68"/>
    </row>
    <row r="16" spans="1:34" x14ac:dyDescent="0.25">
      <c r="B16" t="s">
        <v>27</v>
      </c>
      <c r="F16" s="1">
        <v>190469.59</v>
      </c>
      <c r="G16" s="36">
        <f>[1]Sewer!H13+[1]Water!H14+[1]Irrigation!G14</f>
        <v>192918.94</v>
      </c>
      <c r="H16" s="4">
        <v>190605</v>
      </c>
      <c r="I16" s="5">
        <v>189923.35</v>
      </c>
      <c r="J16" s="191">
        <v>201691.21</v>
      </c>
      <c r="K16" s="222">
        <v>173000</v>
      </c>
      <c r="L16" s="196">
        <v>161874.85999999999</v>
      </c>
      <c r="M16" s="248">
        <v>164576.57</v>
      </c>
      <c r="N16" s="234">
        <v>182278.21</v>
      </c>
      <c r="O16" s="299">
        <v>166378.21</v>
      </c>
      <c r="P16" s="37">
        <v>174900</v>
      </c>
      <c r="Q16" s="37">
        <v>186097.86</v>
      </c>
      <c r="R16" s="312">
        <v>229469.24</v>
      </c>
      <c r="S16" s="312">
        <v>289800</v>
      </c>
      <c r="T16" s="31">
        <f>+Water!S14+Sewer!S14+Irrigation!S15+'Eden Sewer Serv Area'!Q14</f>
        <v>24650</v>
      </c>
      <c r="U16" s="31">
        <f>+Water!T14+Sewer!T14+Irrigation!T15+'Eden Sewer Serv Area'!R14</f>
        <v>24650</v>
      </c>
      <c r="V16" s="31">
        <f>+Water!U14+Sewer!U14+Irrigation!U15+'Eden Sewer Serv Area'!S14</f>
        <v>24650</v>
      </c>
      <c r="W16" s="31">
        <f>+Water!V14+Sewer!V14+Irrigation!V15+'Eden Sewer Serv Area'!T14</f>
        <v>24650</v>
      </c>
      <c r="X16" s="31">
        <f>+Water!W14+Sewer!W14+Irrigation!W15+'Eden Sewer Serv Area'!U14</f>
        <v>24650</v>
      </c>
      <c r="Y16" s="31">
        <f>+Water!X14+Sewer!X14+Irrigation!X15+'Eden Sewer Serv Area'!V14</f>
        <v>24650</v>
      </c>
      <c r="Z16" s="31">
        <f>+Water!Y14+Sewer!Y14+Irrigation!Y15+'Eden Sewer Serv Area'!W14</f>
        <v>24650</v>
      </c>
      <c r="AA16" s="31">
        <f>+Water!Z14+Sewer!Z14+Irrigation!Z15+'Eden Sewer Serv Area'!X14</f>
        <v>24650</v>
      </c>
      <c r="AB16" s="31">
        <f>+Water!AA14+Sewer!AA14+Irrigation!AA15+'Eden Sewer Serv Area'!Y14</f>
        <v>24650</v>
      </c>
      <c r="AC16" s="31">
        <f>+Water!AB14+Sewer!AB14+Irrigation!AB15+'Eden Sewer Serv Area'!Z14</f>
        <v>24650</v>
      </c>
      <c r="AD16" s="31">
        <f>+Water!AC14+Sewer!AC14+Irrigation!AC15+'Eden Sewer Serv Area'!AA14</f>
        <v>24650</v>
      </c>
      <c r="AE16" s="31">
        <f>+Water!AD14+Sewer!AD14+Irrigation!AD15+'Eden Sewer Serv Area'!AB14</f>
        <v>24650</v>
      </c>
      <c r="AF16" s="215">
        <f t="shared" si="0"/>
        <v>295800</v>
      </c>
      <c r="AG16" s="68" t="s">
        <v>1</v>
      </c>
    </row>
    <row r="17" spans="1:34" x14ac:dyDescent="0.25">
      <c r="B17" t="s">
        <v>124</v>
      </c>
      <c r="E17" s="72" t="s">
        <v>1</v>
      </c>
      <c r="F17" s="73">
        <v>30000</v>
      </c>
      <c r="G17" s="36">
        <f>[1]Irrigation!G15</f>
        <v>30000</v>
      </c>
      <c r="H17" s="4">
        <v>30000</v>
      </c>
      <c r="I17" s="5">
        <v>30000</v>
      </c>
      <c r="J17" s="191">
        <v>30000</v>
      </c>
      <c r="K17" s="222">
        <v>35000</v>
      </c>
      <c r="L17" s="202">
        <v>40000</v>
      </c>
      <c r="M17" s="248">
        <v>50000</v>
      </c>
      <c r="N17" s="242">
        <v>60000</v>
      </c>
      <c r="O17" s="298">
        <v>65000</v>
      </c>
      <c r="P17" s="74">
        <v>65000</v>
      </c>
      <c r="Q17" s="74">
        <v>72500</v>
      </c>
      <c r="R17" s="312">
        <v>66667</v>
      </c>
      <c r="S17" s="312">
        <v>80000</v>
      </c>
      <c r="T17" s="31" t="s">
        <v>1</v>
      </c>
      <c r="U17" s="31" t="s">
        <v>1</v>
      </c>
      <c r="V17" s="31" t="s">
        <v>1</v>
      </c>
      <c r="W17" s="31" t="s">
        <v>1</v>
      </c>
      <c r="X17" s="31">
        <f>+Irrigation!W16</f>
        <v>15834</v>
      </c>
      <c r="Y17" s="31">
        <f>+Irrigation!X16</f>
        <v>15834</v>
      </c>
      <c r="Z17" s="31">
        <f>+Irrigation!Y16</f>
        <v>15833</v>
      </c>
      <c r="AA17" s="31">
        <f>+Irrigation!Z16</f>
        <v>15833</v>
      </c>
      <c r="AB17" s="31">
        <f>+Irrigation!AA16</f>
        <v>15833</v>
      </c>
      <c r="AC17" s="31">
        <f>+Irrigation!AB16</f>
        <v>15833</v>
      </c>
      <c r="AD17" s="31" t="s">
        <v>1</v>
      </c>
      <c r="AE17" s="426" t="s">
        <v>1</v>
      </c>
      <c r="AF17" s="215">
        <f t="shared" si="0"/>
        <v>95000</v>
      </c>
      <c r="AG17" s="316" t="s">
        <v>1</v>
      </c>
    </row>
    <row r="18" spans="1:34" hidden="1" x14ac:dyDescent="0.25">
      <c r="B18" t="s">
        <v>143</v>
      </c>
      <c r="E18" s="72"/>
      <c r="F18" s="73"/>
      <c r="G18" s="36"/>
      <c r="H18" s="4"/>
      <c r="I18" s="5">
        <v>5050</v>
      </c>
      <c r="J18" s="191" t="s">
        <v>1</v>
      </c>
      <c r="K18" s="222"/>
      <c r="L18" s="202"/>
      <c r="N18" s="242"/>
      <c r="O18" s="298"/>
      <c r="P18" s="74" t="s">
        <v>1</v>
      </c>
      <c r="Q18" s="74"/>
      <c r="R18" s="310"/>
      <c r="S18" s="310"/>
      <c r="T18" s="400"/>
      <c r="U18" s="400"/>
      <c r="V18" s="400"/>
      <c r="W18" s="400"/>
      <c r="X18" s="400"/>
      <c r="Y18" s="400"/>
      <c r="Z18" s="400"/>
      <c r="AA18" s="400"/>
      <c r="AB18" s="400"/>
      <c r="AC18" s="400"/>
      <c r="AD18" s="400"/>
      <c r="AE18" s="406"/>
      <c r="AF18" s="359"/>
    </row>
    <row r="19" spans="1:34" x14ac:dyDescent="0.25">
      <c r="B19" t="s">
        <v>181</v>
      </c>
      <c r="E19" s="72"/>
      <c r="F19" s="73"/>
      <c r="G19" s="36"/>
      <c r="H19" s="4"/>
      <c r="I19" s="5"/>
      <c r="J19" s="191"/>
      <c r="K19" s="222"/>
      <c r="L19" s="202"/>
      <c r="N19" s="242"/>
      <c r="O19" s="298"/>
      <c r="P19" s="74"/>
      <c r="Q19" s="74">
        <v>3031628.58</v>
      </c>
      <c r="R19" s="332">
        <v>799498.2</v>
      </c>
      <c r="S19" s="332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426"/>
      <c r="AF19" s="359"/>
    </row>
    <row r="20" spans="1:34" x14ac:dyDescent="0.25">
      <c r="A20" t="s">
        <v>192</v>
      </c>
      <c r="B20" t="s">
        <v>193</v>
      </c>
      <c r="E20" s="72"/>
      <c r="F20" s="73"/>
      <c r="G20" s="36"/>
      <c r="H20" s="4"/>
      <c r="I20" s="5"/>
      <c r="J20" s="191"/>
      <c r="K20" s="222"/>
      <c r="L20" s="202"/>
      <c r="N20" s="242"/>
      <c r="O20" s="298"/>
      <c r="P20" s="74"/>
      <c r="Q20" s="74"/>
      <c r="R20" s="310"/>
      <c r="S20" s="310"/>
      <c r="T20" s="31">
        <v>814936</v>
      </c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426" t="s">
        <v>1</v>
      </c>
      <c r="AF20" s="222">
        <v>814936</v>
      </c>
    </row>
    <row r="21" spans="1:34" x14ac:dyDescent="0.25">
      <c r="B21" t="s">
        <v>29</v>
      </c>
      <c r="F21" s="1">
        <v>28427.7</v>
      </c>
      <c r="G21" s="36">
        <f>[1]Sewer!H14+[1]Water!H15+[1]Irrigation!G16</f>
        <v>4680.1000000000004</v>
      </c>
      <c r="H21" s="4">
        <v>9005.7900000000009</v>
      </c>
      <c r="I21" s="5">
        <v>919.35</v>
      </c>
      <c r="J21" s="191">
        <v>4467.38</v>
      </c>
      <c r="K21" s="222">
        <v>2341.27</v>
      </c>
      <c r="L21" s="202">
        <v>1732.63</v>
      </c>
      <c r="M21" s="248">
        <v>2482.19</v>
      </c>
      <c r="N21" s="242">
        <v>2461.7199999999998</v>
      </c>
      <c r="O21" s="298">
        <v>3224.75</v>
      </c>
      <c r="P21" s="37">
        <v>2045</v>
      </c>
      <c r="Q21" s="37">
        <v>2524.56</v>
      </c>
      <c r="R21" s="313">
        <v>3066.39</v>
      </c>
      <c r="S21" s="313">
        <v>2280</v>
      </c>
      <c r="T21" s="31">
        <f>+Water!S17+Sewer!S16+Irrigation!S18+'Eden Sewer Serv Area'!Q18</f>
        <v>232</v>
      </c>
      <c r="U21" s="31">
        <f>+Water!T17+Sewer!T16+Irrigation!T18+'Eden Sewer Serv Area'!R18</f>
        <v>232</v>
      </c>
      <c r="V21" s="31">
        <f>+Water!U17+Sewer!U16+Irrigation!U18+'Eden Sewer Serv Area'!S18</f>
        <v>232</v>
      </c>
      <c r="W21" s="31">
        <f>+Water!V17+Sewer!V16+Irrigation!V18+'Eden Sewer Serv Area'!T18</f>
        <v>232</v>
      </c>
      <c r="X21" s="31">
        <f>+Water!W17+Sewer!W16+Irrigation!W18+'Eden Sewer Serv Area'!U18</f>
        <v>232</v>
      </c>
      <c r="Y21" s="31">
        <f>+Water!X17+Sewer!X16+Irrigation!X18+'Eden Sewer Serv Area'!V18</f>
        <v>232</v>
      </c>
      <c r="Z21" s="31">
        <f>+Water!Y17+Sewer!Y16+Irrigation!Y18+'Eden Sewer Serv Area'!W18</f>
        <v>232</v>
      </c>
      <c r="AA21" s="31">
        <f>+Water!Z17+Sewer!Z16+Irrigation!Z18+'Eden Sewer Serv Area'!X18</f>
        <v>232</v>
      </c>
      <c r="AB21" s="31">
        <f>+Water!AA17+Sewer!AA16+Irrigation!AA18+'Eden Sewer Serv Area'!Y18</f>
        <v>232</v>
      </c>
      <c r="AC21" s="31">
        <f>+Water!AB17+Sewer!AB16+Irrigation!AB18+'Eden Sewer Serv Area'!Z18</f>
        <v>232</v>
      </c>
      <c r="AD21" s="31">
        <f>+Water!AC17+Sewer!AC16+Irrigation!AC18+'Eden Sewer Serv Area'!AA18</f>
        <v>232</v>
      </c>
      <c r="AE21" s="31">
        <f>+Water!AD17+Sewer!AD16+Irrigation!AD18+'Eden Sewer Serv Area'!AB18</f>
        <v>232</v>
      </c>
      <c r="AF21" s="222">
        <f>SUM(T21:AE21)</f>
        <v>2784</v>
      </c>
    </row>
    <row r="22" spans="1:34" x14ac:dyDescent="0.25">
      <c r="B22" t="s">
        <v>144</v>
      </c>
      <c r="F22" s="1">
        <v>325</v>
      </c>
      <c r="G22" s="36">
        <f>[1]Irrigation!G17+[1]Sewer!H15+[1]Water!H16</f>
        <v>609.92000000000007</v>
      </c>
      <c r="H22" s="38">
        <v>716.47</v>
      </c>
      <c r="I22" s="5">
        <v>3242.5</v>
      </c>
      <c r="J22" s="191">
        <v>1391.09</v>
      </c>
      <c r="K22" s="222">
        <v>8250.9599999999991</v>
      </c>
      <c r="L22" s="202">
        <v>452.22</v>
      </c>
      <c r="M22" s="248" t="s">
        <v>1</v>
      </c>
      <c r="N22" s="242"/>
      <c r="O22" s="298">
        <v>2175075</v>
      </c>
      <c r="P22" s="70">
        <v>0</v>
      </c>
      <c r="Q22" s="70">
        <v>1500</v>
      </c>
      <c r="R22" s="310">
        <v>7550</v>
      </c>
      <c r="S22" s="310"/>
      <c r="T22" s="31" t="s">
        <v>1</v>
      </c>
      <c r="U22" s="31" t="s">
        <v>1</v>
      </c>
      <c r="V22" s="31" t="s">
        <v>1</v>
      </c>
      <c r="W22" s="31" t="s">
        <v>1</v>
      </c>
      <c r="X22" s="31" t="s">
        <v>1</v>
      </c>
      <c r="Y22" s="31" t="s">
        <v>1</v>
      </c>
      <c r="Z22" s="31" t="s">
        <v>1</v>
      </c>
      <c r="AA22" s="31" t="s">
        <v>1</v>
      </c>
      <c r="AB22" s="31" t="s">
        <v>1</v>
      </c>
      <c r="AC22" s="31" t="s">
        <v>1</v>
      </c>
      <c r="AD22" s="31" t="s">
        <v>1</v>
      </c>
      <c r="AE22" s="426" t="s">
        <v>1</v>
      </c>
      <c r="AF22" s="359"/>
    </row>
    <row r="23" spans="1:34" x14ac:dyDescent="0.25">
      <c r="B23" t="s">
        <v>31</v>
      </c>
      <c r="E23" s="76" t="s">
        <v>1</v>
      </c>
      <c r="F23" s="73">
        <v>4634.09</v>
      </c>
      <c r="G23" s="36">
        <f>[1]Sewer!H19</f>
        <v>7052.63</v>
      </c>
      <c r="H23" s="4">
        <v>14387.26</v>
      </c>
      <c r="I23" s="5">
        <v>18090.64</v>
      </c>
      <c r="J23" s="191">
        <v>23133.59</v>
      </c>
      <c r="K23" s="222">
        <v>21676.31</v>
      </c>
      <c r="L23" s="202">
        <v>8242.83</v>
      </c>
      <c r="M23" s="248">
        <v>2712.22</v>
      </c>
      <c r="N23" s="242">
        <v>17621.240000000002</v>
      </c>
      <c r="O23" s="298">
        <v>76877.149999999994</v>
      </c>
      <c r="P23" s="70">
        <v>17280</v>
      </c>
      <c r="Q23" s="70">
        <v>85906.13</v>
      </c>
      <c r="R23" s="313">
        <v>47635</v>
      </c>
      <c r="S23" s="313">
        <v>65100</v>
      </c>
      <c r="T23" s="31">
        <f>+Water!S19+Sewer!S18+Irrigation!S20+'Eden Sewer Serv Area'!Q20</f>
        <v>4469</v>
      </c>
      <c r="U23" s="31">
        <f>+Water!T19+Sewer!T18+Irrigation!T20+'Eden Sewer Serv Area'!R20</f>
        <v>4461</v>
      </c>
      <c r="V23" s="31">
        <f>+Water!U19+Sewer!U18+Irrigation!U20+'Eden Sewer Serv Area'!S20</f>
        <v>4461</v>
      </c>
      <c r="W23" s="31">
        <f>+Water!V19+Sewer!V18+Irrigation!V20+'Eden Sewer Serv Area'!T20</f>
        <v>4461</v>
      </c>
      <c r="X23" s="31">
        <f>+Water!W19+Sewer!W18+Irrigation!W20+'Eden Sewer Serv Area'!U20</f>
        <v>4461</v>
      </c>
      <c r="Y23" s="31">
        <f>+Water!X19+Sewer!X18+Irrigation!X20+'Eden Sewer Serv Area'!V20</f>
        <v>4461</v>
      </c>
      <c r="Z23" s="31">
        <f>+Water!Y19+Sewer!Y18+Irrigation!Y20+'Eden Sewer Serv Area'!W20</f>
        <v>4461</v>
      </c>
      <c r="AA23" s="31">
        <f>+Water!Z19+Sewer!Z18+Irrigation!Z20+'Eden Sewer Serv Area'!X20</f>
        <v>4461</v>
      </c>
      <c r="AB23" s="31">
        <f>+Water!AA19+Sewer!AA18+Irrigation!AA20+'Eden Sewer Serv Area'!Y20</f>
        <v>4461</v>
      </c>
      <c r="AC23" s="31">
        <f>+Water!AB19+Sewer!AB18+Irrigation!AB20+'Eden Sewer Serv Area'!Z20</f>
        <v>4461</v>
      </c>
      <c r="AD23" s="31">
        <f>+Water!AC19+Sewer!AC18+Irrigation!AC20+'Eden Sewer Serv Area'!AA20</f>
        <v>4461</v>
      </c>
      <c r="AE23" s="31">
        <f>+Water!AD19+Sewer!AD18+Irrigation!AD20+'Eden Sewer Serv Area'!AB20</f>
        <v>4461</v>
      </c>
      <c r="AF23" s="222">
        <f>SUM(T23:AE23)</f>
        <v>53540</v>
      </c>
    </row>
    <row r="24" spans="1:34" x14ac:dyDescent="0.25">
      <c r="B24" s="54" t="s">
        <v>32</v>
      </c>
      <c r="E24" s="76"/>
      <c r="F24" s="73"/>
      <c r="G24" s="36"/>
      <c r="H24" s="4">
        <v>207.11</v>
      </c>
      <c r="I24" s="5">
        <v>1311.08</v>
      </c>
      <c r="J24" s="191">
        <v>9011.69</v>
      </c>
      <c r="K24" s="222">
        <v>17564.060000000001</v>
      </c>
      <c r="L24" s="202">
        <v>10623.1</v>
      </c>
      <c r="M24" s="248">
        <v>5680.32</v>
      </c>
      <c r="N24" s="242">
        <v>30951.86</v>
      </c>
      <c r="O24" s="298">
        <v>106071.05</v>
      </c>
      <c r="P24" s="70">
        <v>19320</v>
      </c>
      <c r="Q24" s="70">
        <v>172904.09</v>
      </c>
      <c r="R24" s="313">
        <v>78384.41</v>
      </c>
      <c r="S24" s="313">
        <v>129000</v>
      </c>
      <c r="T24" s="31">
        <f>+Water!S20+Sewer!S19+Irrigation!S21+'Eden Sewer Serv Area'!Q21</f>
        <v>5467</v>
      </c>
      <c r="U24" s="31">
        <f>+Water!T20+Sewer!T19+Irrigation!T21+'Eden Sewer Serv Area'!R21</f>
        <v>5466</v>
      </c>
      <c r="V24" s="31">
        <f>+Water!U20+Sewer!U19+Irrigation!U21+'Eden Sewer Serv Area'!S21</f>
        <v>5466</v>
      </c>
      <c r="W24" s="31">
        <f>+Water!V20+Sewer!V19+Irrigation!V21+'Eden Sewer Serv Area'!T21</f>
        <v>5467</v>
      </c>
      <c r="X24" s="31">
        <f>+Water!W20+Sewer!W19+Irrigation!W21+'Eden Sewer Serv Area'!U21</f>
        <v>5466</v>
      </c>
      <c r="Y24" s="31">
        <f>+Water!X20+Sewer!X19+Irrigation!X21+'Eden Sewer Serv Area'!V21</f>
        <v>5467</v>
      </c>
      <c r="Z24" s="31">
        <f>+Water!Y20+Sewer!Y19+Irrigation!Y21+'Eden Sewer Serv Area'!W21</f>
        <v>5467</v>
      </c>
      <c r="AA24" s="31">
        <f>+Water!Z20+Sewer!Z19+Irrigation!Z21+'Eden Sewer Serv Area'!X21</f>
        <v>5466</v>
      </c>
      <c r="AB24" s="31">
        <f>+Water!AA20+Sewer!AA19+Irrigation!AA21+'Eden Sewer Serv Area'!Y21</f>
        <v>5467</v>
      </c>
      <c r="AC24" s="31">
        <f>+Water!AB20+Sewer!AB19+Irrigation!AB21+'Eden Sewer Serv Area'!Z21</f>
        <v>5467</v>
      </c>
      <c r="AD24" s="31">
        <f>+Water!AC20+Sewer!AC19+Irrigation!AC21+'Eden Sewer Serv Area'!AA21</f>
        <v>5467</v>
      </c>
      <c r="AE24" s="426">
        <f>+Water!AD20+Sewer!AD19+Irrigation!AD21+'Eden Sewer Serv Area'!AB21</f>
        <v>5467</v>
      </c>
      <c r="AF24" s="222">
        <f>SUM(T24:AE24)</f>
        <v>65600</v>
      </c>
    </row>
    <row r="25" spans="1:34" x14ac:dyDescent="0.25">
      <c r="B25" s="54" t="s">
        <v>33</v>
      </c>
      <c r="E25" s="76"/>
      <c r="F25" s="73"/>
      <c r="G25" s="36"/>
      <c r="H25" s="4">
        <v>7725.58</v>
      </c>
      <c r="I25" s="5">
        <v>9634.25</v>
      </c>
      <c r="J25" s="191">
        <v>180.69</v>
      </c>
      <c r="K25" s="222">
        <v>353</v>
      </c>
      <c r="L25" s="202">
        <v>1041.43</v>
      </c>
      <c r="M25" s="248">
        <v>-1237.6300000000001</v>
      </c>
      <c r="N25" s="242">
        <v>986.52</v>
      </c>
      <c r="O25" s="298">
        <v>1697.22</v>
      </c>
      <c r="P25" s="70">
        <v>1260</v>
      </c>
      <c r="Q25" s="70">
        <v>-164.87</v>
      </c>
      <c r="R25" s="313">
        <v>1891.32</v>
      </c>
      <c r="S25" s="313">
        <v>3660</v>
      </c>
      <c r="T25" s="31">
        <f>+Water!S21+Sewer!S20+Irrigation!S22</f>
        <v>242</v>
      </c>
      <c r="U25" s="31">
        <f>+Water!T21+Sewer!T20+Irrigation!T22</f>
        <v>242</v>
      </c>
      <c r="V25" s="31">
        <f>+Water!U21+Sewer!U20+Irrigation!U22</f>
        <v>242</v>
      </c>
      <c r="W25" s="31">
        <f>+Water!V21+Sewer!V20+Irrigation!V22</f>
        <v>242</v>
      </c>
      <c r="X25" s="31">
        <f>+Water!W21+Sewer!W20+Irrigation!W22</f>
        <v>242</v>
      </c>
      <c r="Y25" s="31">
        <f>+Water!X21+Sewer!X20+Irrigation!X22</f>
        <v>242</v>
      </c>
      <c r="Z25" s="31">
        <f>+Water!Y21+Sewer!Y20+Irrigation!Y22</f>
        <v>242</v>
      </c>
      <c r="AA25" s="31">
        <f>+Water!Z21+Sewer!Z20+Irrigation!Z22</f>
        <v>242</v>
      </c>
      <c r="AB25" s="31">
        <f>+Water!AA21+Sewer!AA20+Irrigation!AA22</f>
        <v>241</v>
      </c>
      <c r="AC25" s="31">
        <f>+Water!AB21+Sewer!AB20+Irrigation!AB22</f>
        <v>241</v>
      </c>
      <c r="AD25" s="31">
        <f>+Water!AC21+Sewer!AC20+Irrigation!AC22</f>
        <v>241</v>
      </c>
      <c r="AE25" s="426">
        <f>+Water!AD21+Sewer!AD20+Irrigation!AD22</f>
        <v>241</v>
      </c>
      <c r="AF25" s="222">
        <f>SUM(T25:AE25)</f>
        <v>2900</v>
      </c>
    </row>
    <row r="26" spans="1:34" x14ac:dyDescent="0.25">
      <c r="F26" s="2"/>
      <c r="G26" s="39"/>
      <c r="H26" s="39"/>
      <c r="I26" s="39"/>
      <c r="J26" s="39"/>
      <c r="K26" s="39"/>
      <c r="L26" s="39"/>
      <c r="M26" s="110"/>
      <c r="N26" s="39"/>
      <c r="O26" s="39"/>
      <c r="P26" s="41" t="s">
        <v>1</v>
      </c>
      <c r="Q26" s="45"/>
      <c r="T26" s="77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pans="1:34" ht="15.75" thickBot="1" x14ac:dyDescent="0.3">
      <c r="A27" s="66" t="s">
        <v>34</v>
      </c>
      <c r="F27" s="205">
        <f>SUM(F7:F26)</f>
        <v>1466709.6900000002</v>
      </c>
      <c r="G27" s="206">
        <f t="shared" ref="G27:S27" si="1">SUM(G7:G25)</f>
        <v>1632600.2299999997</v>
      </c>
      <c r="H27" s="207">
        <f t="shared" si="1"/>
        <v>1622547.3600000003</v>
      </c>
      <c r="I27" s="208">
        <f t="shared" si="1"/>
        <v>1614802.8</v>
      </c>
      <c r="J27" s="209">
        <f t="shared" si="1"/>
        <v>2078793.1800000002</v>
      </c>
      <c r="K27" s="226">
        <f t="shared" si="1"/>
        <v>2321648.2600000002</v>
      </c>
      <c r="L27" s="210">
        <f t="shared" si="1"/>
        <v>2069215.13</v>
      </c>
      <c r="M27" s="249">
        <f t="shared" si="1"/>
        <v>2323321.7999999998</v>
      </c>
      <c r="N27" s="302">
        <f t="shared" si="1"/>
        <v>3353507.4000000004</v>
      </c>
      <c r="O27" s="303">
        <f t="shared" si="1"/>
        <v>4918483.3899999997</v>
      </c>
      <c r="P27" s="303">
        <f t="shared" si="1"/>
        <v>1875580</v>
      </c>
      <c r="Q27" s="355">
        <f t="shared" si="1"/>
        <v>5876720.7299999995</v>
      </c>
      <c r="R27" s="314">
        <f t="shared" si="1"/>
        <v>3330511.8200000003</v>
      </c>
      <c r="S27" s="314">
        <f t="shared" si="1"/>
        <v>3229790</v>
      </c>
      <c r="T27" s="233">
        <f>SUM(T7:T26)</f>
        <v>1099807</v>
      </c>
      <c r="U27" s="233">
        <f t="shared" ref="U27:AE27" si="2">SUM(U7:U26)</f>
        <v>284862</v>
      </c>
      <c r="V27" s="233">
        <f t="shared" si="2"/>
        <v>285862</v>
      </c>
      <c r="W27" s="233">
        <f t="shared" si="2"/>
        <v>285863</v>
      </c>
      <c r="X27" s="233">
        <f t="shared" si="2"/>
        <v>301696</v>
      </c>
      <c r="Y27" s="233">
        <f t="shared" si="2"/>
        <v>343168</v>
      </c>
      <c r="Z27" s="233">
        <f t="shared" si="2"/>
        <v>343267</v>
      </c>
      <c r="AA27" s="233">
        <f t="shared" si="2"/>
        <v>344766</v>
      </c>
      <c r="AB27" s="233">
        <f t="shared" si="2"/>
        <v>306195</v>
      </c>
      <c r="AC27" s="233">
        <f t="shared" si="2"/>
        <v>300795</v>
      </c>
      <c r="AD27" s="233">
        <f t="shared" si="2"/>
        <v>284862</v>
      </c>
      <c r="AE27" s="233">
        <f t="shared" si="2"/>
        <v>285862</v>
      </c>
      <c r="AF27" s="222">
        <f>SUM(T27:AE27)</f>
        <v>4467005</v>
      </c>
    </row>
    <row r="28" spans="1:34" ht="15.75" thickTop="1" x14ac:dyDescent="0.25">
      <c r="G28" s="39"/>
      <c r="H28"/>
      <c r="I28"/>
      <c r="J28"/>
      <c r="K28"/>
      <c r="L28"/>
      <c r="M28"/>
      <c r="N28"/>
      <c r="O28"/>
      <c r="P28" s="43" t="s">
        <v>1</v>
      </c>
      <c r="Q28" s="43"/>
      <c r="R28" s="315"/>
      <c r="S28" s="315"/>
      <c r="AE28" s="39" t="s">
        <v>1</v>
      </c>
      <c r="AF28" s="315">
        <f>SUM(AF7:AF25)</f>
        <v>4467005</v>
      </c>
    </row>
    <row r="29" spans="1:34" x14ac:dyDescent="0.25">
      <c r="C29" s="179" t="s">
        <v>35</v>
      </c>
      <c r="G29" s="39"/>
      <c r="H29" s="39">
        <f t="shared" ref="H29:O29" si="3">+H27-H10</f>
        <v>1512092.3600000003</v>
      </c>
      <c r="I29" s="39">
        <f t="shared" si="3"/>
        <v>1499536.6</v>
      </c>
      <c r="J29" s="39">
        <f t="shared" si="3"/>
        <v>1638800.2300000002</v>
      </c>
      <c r="K29" s="39">
        <f t="shared" si="3"/>
        <v>1693239.8200000003</v>
      </c>
      <c r="L29" s="39">
        <f t="shared" si="3"/>
        <v>1578324.13</v>
      </c>
      <c r="M29" s="271">
        <f t="shared" si="3"/>
        <v>1796845.4099999997</v>
      </c>
      <c r="N29" s="271">
        <f t="shared" si="3"/>
        <v>2070804.6000000003</v>
      </c>
      <c r="O29" s="271">
        <f t="shared" si="3"/>
        <v>4081401.3899999997</v>
      </c>
      <c r="P29" s="271">
        <v>1875580</v>
      </c>
      <c r="Q29" s="271">
        <f>Q27-Q10</f>
        <v>5464461.2299999995</v>
      </c>
      <c r="R29" s="271">
        <f t="shared" ref="R29:AF29" si="4">+R27-R10</f>
        <v>3022341.8200000003</v>
      </c>
      <c r="S29" s="271">
        <f t="shared" si="4"/>
        <v>2690975</v>
      </c>
      <c r="T29" s="39">
        <f t="shared" si="4"/>
        <v>1063886</v>
      </c>
      <c r="U29" s="39">
        <f t="shared" si="4"/>
        <v>248941</v>
      </c>
      <c r="V29" s="39">
        <f t="shared" si="4"/>
        <v>249941</v>
      </c>
      <c r="W29" s="39">
        <f t="shared" si="4"/>
        <v>249942</v>
      </c>
      <c r="X29" s="39">
        <f t="shared" si="4"/>
        <v>265775</v>
      </c>
      <c r="Y29" s="39">
        <f t="shared" si="4"/>
        <v>271326</v>
      </c>
      <c r="Z29" s="39">
        <f t="shared" si="4"/>
        <v>271425</v>
      </c>
      <c r="AA29" s="39">
        <f t="shared" si="4"/>
        <v>272924</v>
      </c>
      <c r="AB29" s="39">
        <f t="shared" si="4"/>
        <v>270274</v>
      </c>
      <c r="AC29" s="39">
        <f t="shared" si="4"/>
        <v>264874</v>
      </c>
      <c r="AD29" s="39">
        <f t="shared" si="4"/>
        <v>248941</v>
      </c>
      <c r="AE29" s="39">
        <f t="shared" si="4"/>
        <v>249941</v>
      </c>
      <c r="AF29" s="271">
        <f t="shared" si="4"/>
        <v>3928190</v>
      </c>
    </row>
    <row r="30" spans="1:34" x14ac:dyDescent="0.25">
      <c r="A30" s="66" t="s">
        <v>36</v>
      </c>
      <c r="G30" s="39"/>
      <c r="H30"/>
      <c r="I30"/>
      <c r="J30"/>
      <c r="K30"/>
      <c r="L30"/>
      <c r="M30"/>
      <c r="N30" t="s">
        <v>171</v>
      </c>
      <c r="O30" s="271">
        <v>1895433</v>
      </c>
      <c r="P30" s="267" t="s">
        <v>1</v>
      </c>
      <c r="Q30" s="267"/>
      <c r="AD30" s="179" t="s">
        <v>1</v>
      </c>
      <c r="AH30" s="266" t="s">
        <v>1</v>
      </c>
    </row>
    <row r="31" spans="1:34" x14ac:dyDescent="0.25">
      <c r="B31" s="66" t="s">
        <v>37</v>
      </c>
      <c r="G31" s="39"/>
      <c r="H31" s="39"/>
      <c r="I31" s="39"/>
      <c r="J31" s="39"/>
      <c r="K31" s="39"/>
      <c r="L31" s="39"/>
      <c r="M31" s="39"/>
      <c r="N31" s="39"/>
      <c r="O31" s="39"/>
      <c r="P31" s="43"/>
      <c r="Q31" s="43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</row>
    <row r="32" spans="1:34" x14ac:dyDescent="0.25">
      <c r="C32" t="s">
        <v>38</v>
      </c>
      <c r="E32" s="76" t="s">
        <v>1</v>
      </c>
      <c r="F32" s="73">
        <v>5745.92</v>
      </c>
      <c r="G32" s="36">
        <f>[1]Sewer!H25+[1]Water!H26+[1]Irrigation!G27</f>
        <v>5938.27</v>
      </c>
      <c r="H32" s="38">
        <v>6240.65</v>
      </c>
      <c r="I32" s="5">
        <v>5997.65</v>
      </c>
      <c r="J32" s="191">
        <v>6241.3</v>
      </c>
      <c r="K32" s="222">
        <v>6100.43</v>
      </c>
      <c r="L32" s="202">
        <v>6284.9</v>
      </c>
      <c r="M32" s="248">
        <v>6881.15</v>
      </c>
      <c r="N32" s="242">
        <v>6559</v>
      </c>
      <c r="O32" s="298">
        <v>6876.5</v>
      </c>
      <c r="P32" s="70">
        <v>6750</v>
      </c>
      <c r="Q32" s="70">
        <v>7400</v>
      </c>
      <c r="R32" s="313">
        <v>4000</v>
      </c>
      <c r="S32" s="313">
        <v>7800</v>
      </c>
      <c r="T32" s="31">
        <f>Water!S29+Sewer!S27+Irrigation!S30</f>
        <v>2610</v>
      </c>
      <c r="U32" s="31">
        <f>Water!T29+Sewer!T27+Irrigation!T30</f>
        <v>2610</v>
      </c>
      <c r="V32" s="31">
        <f>Water!U29+Sewer!U27+Irrigation!U30</f>
        <v>2610</v>
      </c>
      <c r="W32" s="31">
        <f>Water!V29+Sewer!V27+Irrigation!V30</f>
        <v>2610</v>
      </c>
      <c r="X32" s="31">
        <f>Water!W29+Sewer!W27+Irrigation!W30</f>
        <v>2580</v>
      </c>
      <c r="Y32" s="31" t="s">
        <v>1</v>
      </c>
      <c r="Z32" s="31" t="s">
        <v>1</v>
      </c>
      <c r="AA32" s="31" t="s">
        <v>1</v>
      </c>
      <c r="AB32" s="31" t="s">
        <v>1</v>
      </c>
      <c r="AC32" s="31" t="s">
        <v>1</v>
      </c>
      <c r="AD32" s="31" t="s">
        <v>1</v>
      </c>
      <c r="AE32" s="426" t="s">
        <v>1</v>
      </c>
      <c r="AF32" s="222">
        <f t="shared" ref="AF32:AF39" si="5">SUM(T32:AE32)</f>
        <v>13020</v>
      </c>
      <c r="AG32" t="s">
        <v>1</v>
      </c>
    </row>
    <row r="33" spans="1:39" x14ac:dyDescent="0.25">
      <c r="C33" t="s">
        <v>39</v>
      </c>
      <c r="E33" s="76" t="s">
        <v>1</v>
      </c>
      <c r="F33" s="73" t="s">
        <v>1</v>
      </c>
      <c r="G33" s="36">
        <v>56</v>
      </c>
      <c r="H33" s="38">
        <v>1106.5</v>
      </c>
      <c r="I33" s="5">
        <v>1538</v>
      </c>
      <c r="J33" s="191">
        <v>252</v>
      </c>
      <c r="K33" s="222">
        <v>1402.5</v>
      </c>
      <c r="L33" s="202">
        <v>336</v>
      </c>
      <c r="M33" s="248">
        <v>357</v>
      </c>
      <c r="N33" s="242">
        <v>840</v>
      </c>
      <c r="O33" s="298"/>
      <c r="P33" s="70">
        <v>540</v>
      </c>
      <c r="Q33" s="70">
        <v>584.49</v>
      </c>
      <c r="R33" s="313">
        <v>575</v>
      </c>
      <c r="S33" s="313">
        <v>600</v>
      </c>
      <c r="T33" s="31">
        <f>Water!S30+Sewer!S28+Irrigation!S31</f>
        <v>51</v>
      </c>
      <c r="U33" s="31">
        <f>Water!T30+Sewer!T28+Irrigation!T31</f>
        <v>51</v>
      </c>
      <c r="V33" s="31">
        <f>Water!U30+Sewer!U28+Irrigation!U31</f>
        <v>51</v>
      </c>
      <c r="W33" s="31">
        <f>Water!V30+Sewer!V28+Irrigation!V31</f>
        <v>51</v>
      </c>
      <c r="X33" s="31">
        <f>Water!W30+Sewer!W28+Irrigation!W31</f>
        <v>51</v>
      </c>
      <c r="Y33" s="31">
        <f>Water!X30+Sewer!X28+Irrigation!X31</f>
        <v>51</v>
      </c>
      <c r="Z33" s="31">
        <f>Water!Y30+Sewer!Y28+Irrigation!Y31</f>
        <v>51</v>
      </c>
      <c r="AA33" s="31">
        <f>Water!Z30+Sewer!Z28+Irrigation!Z31</f>
        <v>51</v>
      </c>
      <c r="AB33" s="31">
        <f>Water!AA30+Sewer!AA28+Irrigation!AA31</f>
        <v>48</v>
      </c>
      <c r="AC33" s="31">
        <f>Water!AB30+Sewer!AB28+Irrigation!AB31</f>
        <v>48</v>
      </c>
      <c r="AD33" s="31">
        <f>Water!AC30+Sewer!AC28+Irrigation!AC31</f>
        <v>48</v>
      </c>
      <c r="AE33" s="426">
        <f>Water!AD30+Sewer!AD28+Irrigation!AD31</f>
        <v>48</v>
      </c>
      <c r="AF33" s="222">
        <f t="shared" si="5"/>
        <v>600</v>
      </c>
    </row>
    <row r="34" spans="1:39" x14ac:dyDescent="0.25">
      <c r="A34" t="s">
        <v>1</v>
      </c>
      <c r="C34" t="s">
        <v>40</v>
      </c>
      <c r="E34" s="72" t="s">
        <v>1</v>
      </c>
      <c r="F34" s="73">
        <v>5927.66</v>
      </c>
      <c r="G34" s="36">
        <f>[1]Sewer!H27+[1]Water!H28+[1]Irrigation!G29</f>
        <v>4729.57</v>
      </c>
      <c r="H34" s="38">
        <v>7685.61</v>
      </c>
      <c r="I34" s="5">
        <v>5616.18</v>
      </c>
      <c r="J34" s="191">
        <v>5145.59</v>
      </c>
      <c r="K34" s="222">
        <v>9518.66</v>
      </c>
      <c r="L34" s="202">
        <v>6613.51</v>
      </c>
      <c r="M34" s="248">
        <v>5745.38</v>
      </c>
      <c r="N34" s="242">
        <v>5707.61</v>
      </c>
      <c r="O34" s="298">
        <v>5796.81</v>
      </c>
      <c r="P34" s="70">
        <v>5520</v>
      </c>
      <c r="Q34" s="70">
        <v>8742.7999999999993</v>
      </c>
      <c r="R34" s="313">
        <v>3715.68</v>
      </c>
      <c r="S34" s="313">
        <v>7212</v>
      </c>
      <c r="T34" s="31">
        <f>Water!S31+Sewer!S29+Irrigation!S32</f>
        <v>225</v>
      </c>
      <c r="U34" s="31">
        <f>Water!S31+Sewer!S29+Irrigation!S32</f>
        <v>225</v>
      </c>
      <c r="V34" s="31">
        <f>Water!T31+Sewer!T29+Irrigation!T32</f>
        <v>225</v>
      </c>
      <c r="W34" s="31">
        <f>Water!U31+Sewer!U29+Irrigation!U32</f>
        <v>1725</v>
      </c>
      <c r="X34" s="31">
        <f>Water!V31+Sewer!V29+Irrigation!V32</f>
        <v>225</v>
      </c>
      <c r="Y34" s="31">
        <f>Water!W31+Sewer!W29+Irrigation!W32</f>
        <v>225</v>
      </c>
      <c r="Z34" s="31">
        <f>Water!X31+Sewer!X29+Irrigation!X32</f>
        <v>1725</v>
      </c>
      <c r="AA34" s="31">
        <f>Water!Y31+Sewer!Y29+Irrigation!Y32</f>
        <v>225</v>
      </c>
      <c r="AB34" s="31">
        <f>Water!Z31+Sewer!Z29+Irrigation!Z32</f>
        <v>225</v>
      </c>
      <c r="AC34" s="31">
        <f>Water!AA31+Sewer!AA29+Irrigation!AA32</f>
        <v>225</v>
      </c>
      <c r="AD34" s="31">
        <f>Water!AB31+Sewer!AB29+Irrigation!AB32</f>
        <v>1725</v>
      </c>
      <c r="AE34" s="426">
        <f>Water!AC31+Sewer!AC29+Irrigation!AC32</f>
        <v>225</v>
      </c>
      <c r="AF34" s="222">
        <f t="shared" si="5"/>
        <v>7200</v>
      </c>
      <c r="AG34" s="68" t="s">
        <v>41</v>
      </c>
      <c r="AH34" s="54"/>
      <c r="AI34" s="54"/>
      <c r="AJ34" s="54"/>
      <c r="AM34" t="s">
        <v>206</v>
      </c>
    </row>
    <row r="35" spans="1:39" x14ac:dyDescent="0.25">
      <c r="C35" t="s">
        <v>42</v>
      </c>
      <c r="F35" s="69">
        <v>4700</v>
      </c>
      <c r="G35" s="36">
        <f>[1]Sewer!H28+[1]Water!H29+[1]Irrigation!G30</f>
        <v>6900</v>
      </c>
      <c r="H35" s="38">
        <v>6000</v>
      </c>
      <c r="I35" s="5">
        <v>6200</v>
      </c>
      <c r="J35" s="191">
        <v>13450</v>
      </c>
      <c r="K35" s="222">
        <v>14600</v>
      </c>
      <c r="L35" s="202">
        <v>15800</v>
      </c>
      <c r="M35" s="248">
        <v>16600</v>
      </c>
      <c r="N35" s="242">
        <v>20800</v>
      </c>
      <c r="O35" s="298">
        <v>15000</v>
      </c>
      <c r="P35" s="70">
        <v>18000</v>
      </c>
      <c r="Q35" s="70">
        <v>25600</v>
      </c>
      <c r="R35" s="313">
        <v>16937.490000000002</v>
      </c>
      <c r="S35" s="313">
        <v>25000</v>
      </c>
      <c r="T35" s="31" t="s">
        <v>1</v>
      </c>
      <c r="U35" s="31" t="s">
        <v>1</v>
      </c>
      <c r="V35" s="31">
        <f>Water!U32+Sewer!U30+Irrigation!U33</f>
        <v>5502</v>
      </c>
      <c r="W35" s="31" t="s">
        <v>1</v>
      </c>
      <c r="X35" s="31" t="s">
        <v>1</v>
      </c>
      <c r="Y35" s="31">
        <f>Water!X32+Sewer!X30+Irrigation!X33</f>
        <v>5500</v>
      </c>
      <c r="Z35" s="31" t="s">
        <v>1</v>
      </c>
      <c r="AA35" s="31" t="s">
        <v>1</v>
      </c>
      <c r="AB35" s="31">
        <f>Water!AA32+Sewer!AA30+Irrigation!AA33</f>
        <v>5499</v>
      </c>
      <c r="AC35" s="31" t="s">
        <v>1</v>
      </c>
      <c r="AD35" s="31" t="s">
        <v>1</v>
      </c>
      <c r="AE35" s="426">
        <f>Water!AD32+Sewer!AD30+Irrigation!AD33</f>
        <v>5499</v>
      </c>
      <c r="AF35" s="222">
        <f t="shared" si="5"/>
        <v>22000</v>
      </c>
    </row>
    <row r="36" spans="1:39" x14ac:dyDescent="0.25">
      <c r="C36" t="s">
        <v>43</v>
      </c>
      <c r="F36" s="69">
        <v>1545.34</v>
      </c>
      <c r="G36" s="36">
        <f>[1]Sewer!H29+[1]Water!H30+[1]Irrigation!G31</f>
        <v>1257.67</v>
      </c>
      <c r="H36" s="38">
        <v>1110.44</v>
      </c>
      <c r="I36" s="5">
        <v>1435.23</v>
      </c>
      <c r="J36" s="191">
        <v>1983.17</v>
      </c>
      <c r="K36" s="222">
        <v>1811.05</v>
      </c>
      <c r="L36" s="202">
        <v>1535.01</v>
      </c>
      <c r="M36" s="248">
        <v>2015.57</v>
      </c>
      <c r="N36" s="242">
        <v>3186.44</v>
      </c>
      <c r="O36" s="298">
        <v>1826.65</v>
      </c>
      <c r="P36" s="70">
        <v>2772</v>
      </c>
      <c r="Q36" s="70">
        <v>2607.66</v>
      </c>
      <c r="R36" s="313">
        <v>1627.38</v>
      </c>
      <c r="S36" s="313">
        <v>2700</v>
      </c>
      <c r="T36" s="31">
        <f>Water!S33+Sewer!S31+Irrigation!S34</f>
        <v>225</v>
      </c>
      <c r="U36" s="31">
        <f>Water!S33+Sewer!S31+Irrigation!S34</f>
        <v>225</v>
      </c>
      <c r="V36" s="31">
        <f>Water!T33+Sewer!T31+Irrigation!T34</f>
        <v>225</v>
      </c>
      <c r="W36" s="31">
        <f>Water!U33+Sewer!U31+Irrigation!U34</f>
        <v>225</v>
      </c>
      <c r="X36" s="31">
        <f>Water!V33+Sewer!V31+Irrigation!V34</f>
        <v>225</v>
      </c>
      <c r="Y36" s="31">
        <f>Water!W33+Sewer!W31+Irrigation!W34</f>
        <v>225</v>
      </c>
      <c r="Z36" s="31">
        <f>Water!X33+Sewer!X31+Irrigation!X34</f>
        <v>225</v>
      </c>
      <c r="AA36" s="31">
        <f>Water!Y33+Sewer!Y31+Irrigation!Y34</f>
        <v>225</v>
      </c>
      <c r="AB36" s="31">
        <f>Water!Z33+Sewer!Z31+Irrigation!Z34</f>
        <v>225</v>
      </c>
      <c r="AC36" s="31">
        <f>Water!AA33+Sewer!AA31+Irrigation!AA34</f>
        <v>225</v>
      </c>
      <c r="AD36" s="31">
        <f>Water!AB33+Sewer!AB31+Irrigation!AB34</f>
        <v>225</v>
      </c>
      <c r="AE36" s="426">
        <f>Water!AC33+Sewer!AC31+Irrigation!AC34</f>
        <v>225</v>
      </c>
      <c r="AF36" s="222">
        <f t="shared" si="5"/>
        <v>2700</v>
      </c>
    </row>
    <row r="37" spans="1:39" x14ac:dyDescent="0.25">
      <c r="C37" t="s">
        <v>44</v>
      </c>
      <c r="F37" s="69">
        <v>286082.27</v>
      </c>
      <c r="G37" s="36">
        <f>[1]Sewer!H30+[1]Water!H31+[1]Irrigation!G32</f>
        <v>307060.15000000002</v>
      </c>
      <c r="H37" s="38">
        <v>260471.59</v>
      </c>
      <c r="I37" s="5">
        <v>260466.09</v>
      </c>
      <c r="J37" s="191">
        <v>294227.27</v>
      </c>
      <c r="K37" s="222">
        <v>296810.40000000002</v>
      </c>
      <c r="L37" s="202">
        <v>287430.27</v>
      </c>
      <c r="M37" s="248">
        <v>272532.55</v>
      </c>
      <c r="N37" s="242">
        <v>266863.71999999997</v>
      </c>
      <c r="O37" s="298">
        <v>391646</v>
      </c>
      <c r="P37" s="70">
        <v>402400</v>
      </c>
      <c r="Q37" s="70">
        <v>271274.71000000002</v>
      </c>
      <c r="R37" s="313">
        <v>214334.66</v>
      </c>
      <c r="S37" s="313">
        <v>300000</v>
      </c>
      <c r="T37" s="31" t="s">
        <v>1</v>
      </c>
      <c r="U37" s="31" t="s">
        <v>1</v>
      </c>
      <c r="V37" s="31">
        <f>Water!U34+Sewer!U32+Irrigation!U35</f>
        <v>76000</v>
      </c>
      <c r="W37" s="31" t="s">
        <v>1</v>
      </c>
      <c r="X37" s="31" t="s">
        <v>1</v>
      </c>
      <c r="Y37" s="31">
        <f>Water!X34+Sewer!X32+Irrigation!X35</f>
        <v>76000</v>
      </c>
      <c r="Z37" s="31" t="s">
        <v>1</v>
      </c>
      <c r="AA37" s="31" t="s">
        <v>1</v>
      </c>
      <c r="AB37" s="31">
        <f>Water!AA34+Sewer!AA32+Irrigation!AA35</f>
        <v>76000</v>
      </c>
      <c r="AC37" s="31" t="s">
        <v>1</v>
      </c>
      <c r="AD37" s="31" t="s">
        <v>1</v>
      </c>
      <c r="AE37" s="426">
        <f>Water!AD34+Sewer!AD32+Irrigation!AD35</f>
        <v>76000</v>
      </c>
      <c r="AF37" s="222">
        <f t="shared" si="5"/>
        <v>304000</v>
      </c>
      <c r="AG37" t="s">
        <v>1</v>
      </c>
    </row>
    <row r="38" spans="1:39" x14ac:dyDescent="0.25">
      <c r="C38" t="s">
        <v>145</v>
      </c>
      <c r="E38" s="76" t="s">
        <v>1</v>
      </c>
      <c r="F38" s="73">
        <v>1756.33</v>
      </c>
      <c r="G38" s="36">
        <f>[1]Sewer!H31+[1]Water!H32+[1]Irrigation!G33</f>
        <v>880</v>
      </c>
      <c r="H38" s="38">
        <v>1413</v>
      </c>
      <c r="I38" s="5">
        <v>1186</v>
      </c>
      <c r="J38" s="191">
        <f>Water!J35+Sewer!J33+Irrigation!J36</f>
        <v>394</v>
      </c>
      <c r="K38" s="222">
        <v>3725</v>
      </c>
      <c r="L38" s="202">
        <v>3179.75</v>
      </c>
      <c r="M38" s="248">
        <v>3071.31</v>
      </c>
      <c r="N38" s="242">
        <v>2858.7</v>
      </c>
      <c r="O38" s="298">
        <v>1664.18</v>
      </c>
      <c r="P38" s="70">
        <v>3050</v>
      </c>
      <c r="Q38" s="70">
        <v>2764.19</v>
      </c>
      <c r="R38" s="313">
        <v>4533.82</v>
      </c>
      <c r="S38" s="313">
        <v>2780</v>
      </c>
      <c r="T38" s="31" t="s">
        <v>1</v>
      </c>
      <c r="U38" s="31" t="s">
        <v>1</v>
      </c>
      <c r="V38" s="31" t="s">
        <v>1</v>
      </c>
      <c r="W38" s="31">
        <f>+Water!V35+Sewer!V33+Irrigation!V36</f>
        <v>30</v>
      </c>
      <c r="X38" s="31" t="s">
        <v>1</v>
      </c>
      <c r="Y38" s="31">
        <f>+Water!X35+Sewer!X33+Irrigation!X36</f>
        <v>0</v>
      </c>
      <c r="Z38" s="31" t="s">
        <v>1</v>
      </c>
      <c r="AA38" s="31">
        <f>+Water!Z35+Sewer!Z33+Irrigation!Z36</f>
        <v>1800</v>
      </c>
      <c r="AB38" s="31">
        <f>+Water!AA35+Irrigation!AA36</f>
        <v>2800</v>
      </c>
      <c r="AC38" s="31">
        <f>+Water!AB35+Sewer!AB33+Irrigation!AB36</f>
        <v>1200</v>
      </c>
      <c r="AD38" s="31">
        <f>+Water!AC35+Irrigation!AC36</f>
        <v>1050</v>
      </c>
      <c r="AE38" s="426" t="s">
        <v>1</v>
      </c>
      <c r="AF38" s="222">
        <f t="shared" si="5"/>
        <v>6880</v>
      </c>
      <c r="AG38" t="s">
        <v>1</v>
      </c>
    </row>
    <row r="39" spans="1:39" x14ac:dyDescent="0.25">
      <c r="C39" t="s">
        <v>47</v>
      </c>
      <c r="F39" s="69">
        <v>549.54999999999995</v>
      </c>
      <c r="G39" s="36">
        <f>[1]Sewer!H32+[1]Water!H33+[1]Irrigation!G34</f>
        <v>546.5</v>
      </c>
      <c r="H39" s="44">
        <v>1528.33</v>
      </c>
      <c r="I39" s="5">
        <v>695</v>
      </c>
      <c r="J39" s="191">
        <v>260</v>
      </c>
      <c r="K39" s="222">
        <v>2896.5</v>
      </c>
      <c r="L39" s="202">
        <v>640</v>
      </c>
      <c r="M39" s="248">
        <v>503.3</v>
      </c>
      <c r="N39" s="242">
        <v>1100</v>
      </c>
      <c r="O39" s="298">
        <v>1330</v>
      </c>
      <c r="P39" s="70">
        <v>1825</v>
      </c>
      <c r="Q39" s="70">
        <v>612.88</v>
      </c>
      <c r="R39" s="313">
        <v>810</v>
      </c>
      <c r="S39" s="313">
        <v>2325</v>
      </c>
      <c r="T39" s="31" t="s">
        <v>1</v>
      </c>
      <c r="U39" s="31">
        <f>+Water!T36+Irrigation!T37</f>
        <v>1800</v>
      </c>
      <c r="V39" s="31" t="s">
        <v>1</v>
      </c>
      <c r="W39" s="31" t="s">
        <v>1</v>
      </c>
      <c r="X39" s="31" t="s">
        <v>1</v>
      </c>
      <c r="Y39" s="31">
        <f>+Sewer!X34</f>
        <v>600</v>
      </c>
      <c r="Z39" s="31" t="s">
        <v>1</v>
      </c>
      <c r="AA39" s="31">
        <f>+Water!Z36+Sewer!Z34+Irrigation!Z37</f>
        <v>600</v>
      </c>
      <c r="AB39" s="31" t="s">
        <v>1</v>
      </c>
      <c r="AC39" s="31">
        <f>+Water!AB36+Irrigation!AB37</f>
        <v>2000</v>
      </c>
      <c r="AD39" s="31" t="s">
        <v>1</v>
      </c>
      <c r="AE39" s="426" t="s">
        <v>1</v>
      </c>
      <c r="AF39" s="222">
        <f t="shared" si="5"/>
        <v>5000</v>
      </c>
      <c r="AG39" t="s">
        <v>1</v>
      </c>
    </row>
    <row r="40" spans="1:39" x14ac:dyDescent="0.25">
      <c r="C40" t="s">
        <v>48</v>
      </c>
      <c r="F40" s="69"/>
      <c r="G40" s="84" t="s">
        <v>1</v>
      </c>
      <c r="H40" s="85" t="s">
        <v>1</v>
      </c>
      <c r="I40" s="5">
        <v>105</v>
      </c>
      <c r="J40" s="191" t="s">
        <v>1</v>
      </c>
      <c r="K40" s="222">
        <v>442</v>
      </c>
      <c r="L40" s="196" t="s">
        <v>1</v>
      </c>
      <c r="M40" s="248" t="s">
        <v>1</v>
      </c>
      <c r="N40" s="234"/>
      <c r="O40" s="299"/>
      <c r="P40" s="70">
        <v>600</v>
      </c>
      <c r="Q40" s="70"/>
      <c r="R40" s="313">
        <v>178.5</v>
      </c>
      <c r="S40" s="313">
        <v>2000</v>
      </c>
      <c r="T40" s="31" t="s">
        <v>1</v>
      </c>
      <c r="U40" s="31" t="s">
        <v>1</v>
      </c>
      <c r="V40" s="31" t="s">
        <v>1</v>
      </c>
      <c r="W40" s="31" t="s">
        <v>1</v>
      </c>
      <c r="X40" s="31" t="s">
        <v>1</v>
      </c>
      <c r="Y40" s="31" t="s">
        <v>1</v>
      </c>
      <c r="Z40" s="31" t="s">
        <v>1</v>
      </c>
      <c r="AA40" s="31" t="s">
        <v>1</v>
      </c>
      <c r="AB40" s="31" t="s">
        <v>1</v>
      </c>
      <c r="AC40" s="31" t="s">
        <v>1</v>
      </c>
      <c r="AD40" s="31">
        <f>+Water!AC37+Sewer!AC35+Irrigation!AC38</f>
        <v>0</v>
      </c>
      <c r="AE40" s="426" t="s">
        <v>1</v>
      </c>
      <c r="AF40" s="222">
        <f>SUM(T40:AE40)</f>
        <v>0</v>
      </c>
      <c r="AG40" t="s">
        <v>1</v>
      </c>
    </row>
    <row r="41" spans="1:39" x14ac:dyDescent="0.25">
      <c r="C41" t="s">
        <v>49</v>
      </c>
      <c r="F41" s="69"/>
      <c r="G41" s="84"/>
      <c r="H41" s="85"/>
      <c r="I41" s="5">
        <v>6741.5</v>
      </c>
      <c r="J41" s="191">
        <f>Water!J38+Sewer!J36+Irrigation!J39</f>
        <v>1680</v>
      </c>
      <c r="K41" s="222">
        <v>1540</v>
      </c>
      <c r="L41" s="196">
        <v>3013.42</v>
      </c>
      <c r="M41" s="248">
        <v>1680</v>
      </c>
      <c r="N41" s="234">
        <v>2340</v>
      </c>
      <c r="O41" s="299">
        <v>2420</v>
      </c>
      <c r="P41" s="70">
        <v>2718</v>
      </c>
      <c r="Q41" s="70">
        <v>2640</v>
      </c>
      <c r="R41" s="313">
        <v>1980</v>
      </c>
      <c r="S41" s="313">
        <v>2640</v>
      </c>
      <c r="T41" s="31">
        <f>Water!S38+Sewer!S36+Irrigation!S39</f>
        <v>222</v>
      </c>
      <c r="U41" s="31">
        <f>Water!T38+Sewer!T36+Irrigation!T39</f>
        <v>222</v>
      </c>
      <c r="V41" s="31">
        <f>Water!U38+Sewer!U36+Irrigation!U39</f>
        <v>222</v>
      </c>
      <c r="W41" s="31">
        <f>Water!V38+Sewer!V36+Irrigation!V39</f>
        <v>222</v>
      </c>
      <c r="X41" s="31">
        <f>Water!W38+Sewer!W36+Irrigation!W39</f>
        <v>219</v>
      </c>
      <c r="Y41" s="31">
        <f>Water!X38+Sewer!X36+Irrigation!X39</f>
        <v>219</v>
      </c>
      <c r="Z41" s="31">
        <f>Water!Y38+Sewer!Y36+Irrigation!Y39</f>
        <v>219</v>
      </c>
      <c r="AA41" s="31">
        <f>Water!Z38+Sewer!Z36+Irrigation!Z39</f>
        <v>219</v>
      </c>
      <c r="AB41" s="31">
        <f>Water!AA38+Sewer!AA36+Irrigation!AA39</f>
        <v>219</v>
      </c>
      <c r="AC41" s="31">
        <f>Water!AB38+Sewer!AB36+Irrigation!AB39</f>
        <v>219</v>
      </c>
      <c r="AD41" s="31">
        <f>Water!AC38+Sewer!AC36+Irrigation!AC39</f>
        <v>219</v>
      </c>
      <c r="AE41" s="426">
        <f>Water!AD38+Sewer!AD36+Irrigation!AD39</f>
        <v>219</v>
      </c>
      <c r="AF41" s="222">
        <f>SUM(T41:AE41)</f>
        <v>2640</v>
      </c>
    </row>
    <row r="42" spans="1:39" x14ac:dyDescent="0.25">
      <c r="C42" s="54" t="s">
        <v>51</v>
      </c>
      <c r="E42" s="76" t="s">
        <v>1</v>
      </c>
      <c r="F42" s="73">
        <v>8094.91</v>
      </c>
      <c r="G42" s="36">
        <f>[1]Sewer!H34+[1]Water!H35+[1]Irrigation!G36</f>
        <v>5613.58</v>
      </c>
      <c r="H42" s="38">
        <v>7856.24</v>
      </c>
      <c r="I42" s="5">
        <v>9203.0300000000007</v>
      </c>
      <c r="J42" s="191">
        <f>Water!J39+Sewer!J37+Irrigation!J40</f>
        <v>8962.58</v>
      </c>
      <c r="K42" s="222">
        <v>7135.67</v>
      </c>
      <c r="L42" s="202">
        <v>6827.19</v>
      </c>
      <c r="M42" s="248">
        <v>6792.55</v>
      </c>
      <c r="N42" s="242">
        <v>14388.81</v>
      </c>
      <c r="O42" s="298">
        <v>8716.8700000000008</v>
      </c>
      <c r="P42" s="70">
        <v>19812</v>
      </c>
      <c r="Q42" s="70">
        <v>14518.15</v>
      </c>
      <c r="R42" s="313">
        <v>13752.17</v>
      </c>
      <c r="S42" s="313">
        <v>15120</v>
      </c>
      <c r="T42" s="31">
        <f>Water!S39+Sewer!S37+Irrigation!S40</f>
        <v>1500</v>
      </c>
      <c r="U42" s="31">
        <f>Water!T39+Sewer!T37+Irrigation!T40</f>
        <v>1500</v>
      </c>
      <c r="V42" s="31">
        <f>Water!U39+Sewer!U37+Irrigation!U40</f>
        <v>1500</v>
      </c>
      <c r="W42" s="31">
        <f>Water!V39+Sewer!V37+Irrigation!V40</f>
        <v>1500</v>
      </c>
      <c r="X42" s="31">
        <f>Water!W39+Sewer!W37+Irrigation!W40</f>
        <v>1500</v>
      </c>
      <c r="Y42" s="31">
        <f>Water!X39+Sewer!X37+Irrigation!X40</f>
        <v>1500</v>
      </c>
      <c r="Z42" s="31">
        <f>Water!Y39+Sewer!Y37+Irrigation!Y40</f>
        <v>1500</v>
      </c>
      <c r="AA42" s="31">
        <f>Water!Z39+Sewer!Z37+Irrigation!Z40</f>
        <v>1500</v>
      </c>
      <c r="AB42" s="31">
        <f>Water!AA39+Sewer!AA37+Irrigation!AA40</f>
        <v>1500</v>
      </c>
      <c r="AC42" s="31">
        <f>Water!AB39+Sewer!AB37+Irrigation!AB40</f>
        <v>1500</v>
      </c>
      <c r="AD42" s="31">
        <f>Water!AC39+Sewer!AC37+Irrigation!AC40</f>
        <v>1500</v>
      </c>
      <c r="AE42" s="426">
        <f>Water!AD39+Sewer!AD37+Irrigation!AD40</f>
        <v>1500</v>
      </c>
      <c r="AF42" s="222">
        <f>SUM(T42:AE42)</f>
        <v>18000</v>
      </c>
      <c r="AG42" t="s">
        <v>1</v>
      </c>
    </row>
    <row r="43" spans="1:39" x14ac:dyDescent="0.25">
      <c r="C43" t="s">
        <v>52</v>
      </c>
      <c r="E43" s="76" t="s">
        <v>1</v>
      </c>
      <c r="F43" s="73">
        <v>2250</v>
      </c>
      <c r="G43" s="36">
        <f>[1]Sewer!H35+[1]Water!H36+[1]Irrigation!G37</f>
        <v>2250</v>
      </c>
      <c r="H43" s="38">
        <v>3750</v>
      </c>
      <c r="I43" s="5">
        <v>1875</v>
      </c>
      <c r="J43" s="191">
        <v>1875</v>
      </c>
      <c r="K43" s="222">
        <v>1875</v>
      </c>
      <c r="L43" s="202">
        <v>2000</v>
      </c>
      <c r="M43" s="248">
        <v>2250</v>
      </c>
      <c r="N43" s="242">
        <v>2500</v>
      </c>
      <c r="O43" s="298"/>
      <c r="P43" s="70">
        <v>2600</v>
      </c>
      <c r="Q43" s="70">
        <v>2860</v>
      </c>
      <c r="R43" s="313" t="s">
        <v>1</v>
      </c>
      <c r="S43" s="313">
        <v>3000</v>
      </c>
      <c r="T43" s="31" t="s">
        <v>1</v>
      </c>
      <c r="U43" s="31" t="s">
        <v>1</v>
      </c>
      <c r="V43" s="31" t="s">
        <v>1</v>
      </c>
      <c r="W43" s="31" t="s">
        <v>1</v>
      </c>
      <c r="X43" s="31" t="s">
        <v>1</v>
      </c>
      <c r="Y43" s="31" t="s">
        <v>1</v>
      </c>
      <c r="Z43" s="31" t="s">
        <v>1</v>
      </c>
      <c r="AA43" s="31" t="s">
        <v>1</v>
      </c>
      <c r="AB43" s="31" t="s">
        <v>1</v>
      </c>
      <c r="AC43" s="31" t="s">
        <v>1</v>
      </c>
      <c r="AD43" s="31" t="s">
        <v>1</v>
      </c>
      <c r="AE43" s="426">
        <f>Water!AD40+Sewer!AD38+Irrigation!AD41</f>
        <v>3300</v>
      </c>
      <c r="AF43" s="222">
        <f>SUM(AE43)</f>
        <v>3300</v>
      </c>
      <c r="AG43" t="s">
        <v>1</v>
      </c>
    </row>
    <row r="44" spans="1:39" x14ac:dyDescent="0.25">
      <c r="C44" s="54" t="s">
        <v>54</v>
      </c>
      <c r="E44" s="76"/>
      <c r="F44" s="73"/>
      <c r="G44" s="36"/>
      <c r="H44" s="38">
        <v>196.4</v>
      </c>
      <c r="I44" s="5">
        <v>294.60000000000002</v>
      </c>
      <c r="J44" s="191">
        <f>Water!J41+Sewer!J39+Irrigation!J42</f>
        <v>300.20000000000005</v>
      </c>
      <c r="K44" s="222">
        <v>-1325.6</v>
      </c>
      <c r="L44" s="202">
        <v>337.35</v>
      </c>
      <c r="M44" s="248">
        <v>311.39999999999998</v>
      </c>
      <c r="N44" s="242">
        <v>311.39999999999998</v>
      </c>
      <c r="O44" s="298">
        <v>279.33999999999997</v>
      </c>
      <c r="P44" s="70">
        <v>324</v>
      </c>
      <c r="Q44" s="70">
        <v>533.48</v>
      </c>
      <c r="R44" s="313">
        <v>378.45</v>
      </c>
      <c r="S44" s="313">
        <v>540</v>
      </c>
      <c r="T44" s="31">
        <f>Water!S41+Sewer!S39+Irrigation!S42</f>
        <v>45</v>
      </c>
      <c r="U44" s="31">
        <f>Water!T41+Sewer!T39+Irrigation!T42</f>
        <v>45</v>
      </c>
      <c r="V44" s="31">
        <f>Water!U41+Sewer!U39+Irrigation!U42</f>
        <v>45</v>
      </c>
      <c r="W44" s="31">
        <f>Water!V41+Sewer!V39+Irrigation!V42</f>
        <v>45</v>
      </c>
      <c r="X44" s="31">
        <f>Water!W41+Sewer!W39+Irrigation!W42</f>
        <v>45</v>
      </c>
      <c r="Y44" s="31">
        <f>Water!X41+Sewer!X39+Irrigation!X42</f>
        <v>45</v>
      </c>
      <c r="Z44" s="31">
        <f>Water!Y41+Sewer!Y39+Irrigation!Y42</f>
        <v>45</v>
      </c>
      <c r="AA44" s="31">
        <f>Water!Z41+Sewer!Z39+Irrigation!Z42</f>
        <v>45</v>
      </c>
      <c r="AB44" s="31">
        <f>Water!AA41+Sewer!AA39+Irrigation!AA42</f>
        <v>45</v>
      </c>
      <c r="AC44" s="31">
        <f>Water!AB41+Sewer!AB39+Irrigation!AB42</f>
        <v>45</v>
      </c>
      <c r="AD44" s="31">
        <f>Water!AC41+Sewer!AC39+Irrigation!AC42</f>
        <v>45</v>
      </c>
      <c r="AE44" s="426">
        <f>Water!AD41+Sewer!AD39+Irrigation!AD42</f>
        <v>45</v>
      </c>
      <c r="AF44" s="222">
        <f>SUM(T44:AE44)</f>
        <v>540</v>
      </c>
      <c r="AG44" t="s">
        <v>1</v>
      </c>
    </row>
    <row r="45" spans="1:39" x14ac:dyDescent="0.25">
      <c r="C45" s="54" t="s">
        <v>55</v>
      </c>
      <c r="E45" s="76" t="s">
        <v>1</v>
      </c>
      <c r="F45" s="73">
        <v>18495.34</v>
      </c>
      <c r="G45" s="36">
        <f>[1]Sewer!H38+[1]Water!H39+[1]Irrigation!G40</f>
        <v>18879.239999999998</v>
      </c>
      <c r="H45" s="87">
        <v>19169.919999999998</v>
      </c>
      <c r="I45" s="5">
        <v>20624.669999999998</v>
      </c>
      <c r="J45" s="191">
        <v>20217.27</v>
      </c>
      <c r="K45" s="222">
        <v>19751.5</v>
      </c>
      <c r="L45" s="202">
        <v>20739.580000000002</v>
      </c>
      <c r="M45" s="248">
        <v>11506.02</v>
      </c>
      <c r="N45" s="242">
        <v>23697.62</v>
      </c>
      <c r="O45" s="298">
        <v>24280.02</v>
      </c>
      <c r="P45" s="70">
        <v>25500</v>
      </c>
      <c r="Q45" s="70">
        <v>31158.73</v>
      </c>
      <c r="R45" s="313">
        <v>13493.67</v>
      </c>
      <c r="S45" s="313">
        <v>36000</v>
      </c>
      <c r="T45" s="31" t="s">
        <v>1</v>
      </c>
      <c r="U45" s="31" t="s">
        <v>1</v>
      </c>
      <c r="V45" s="31" t="s">
        <v>1</v>
      </c>
      <c r="W45" s="31" t="s">
        <v>1</v>
      </c>
      <c r="X45" s="31" t="s">
        <v>1</v>
      </c>
      <c r="Y45" s="31" t="s">
        <v>1</v>
      </c>
      <c r="Z45" s="31">
        <f>Water!Y42+Sewer!Y40+Irrigation!Y43</f>
        <v>42000</v>
      </c>
      <c r="AA45" s="31" t="s">
        <v>1</v>
      </c>
      <c r="AB45" s="31" t="s">
        <v>1</v>
      </c>
      <c r="AC45" s="31" t="s">
        <v>1</v>
      </c>
      <c r="AD45" s="31" t="s">
        <v>1</v>
      </c>
      <c r="AE45" s="426" t="s">
        <v>1</v>
      </c>
      <c r="AF45" s="222">
        <f>SUM(T45:AE45)</f>
        <v>42000</v>
      </c>
    </row>
    <row r="46" spans="1:39" x14ac:dyDescent="0.25">
      <c r="C46" t="s">
        <v>56</v>
      </c>
      <c r="F46" s="69">
        <v>2145.7399999999998</v>
      </c>
      <c r="G46" s="36">
        <f>[1]Sewer!H39+[1]Water!H40+[1]Irrigation!G41</f>
        <v>1256.96</v>
      </c>
      <c r="H46" s="38">
        <v>3418.87</v>
      </c>
      <c r="I46" s="5">
        <v>3152.52</v>
      </c>
      <c r="J46" s="191">
        <f>Water!J43+Sewer!J41+Irrigation!J44</f>
        <v>3027.3199999999997</v>
      </c>
      <c r="K46" s="222">
        <v>2604.44</v>
      </c>
      <c r="L46" s="202">
        <v>3024.38</v>
      </c>
      <c r="M46" s="248">
        <v>1925.55</v>
      </c>
      <c r="N46" s="242">
        <v>3215.73</v>
      </c>
      <c r="O46" s="298">
        <v>1973.03</v>
      </c>
      <c r="P46" s="70">
        <v>4005</v>
      </c>
      <c r="Q46" s="70">
        <v>1429.5</v>
      </c>
      <c r="R46" s="313">
        <v>877.02</v>
      </c>
      <c r="S46" s="313">
        <v>4350</v>
      </c>
      <c r="T46" s="31">
        <f>Water!S43+Sewer!S41+Irrigation!S44</f>
        <v>264</v>
      </c>
      <c r="U46" s="31">
        <f>Water!T43+Sewer!T41+Irrigation!T44</f>
        <v>264</v>
      </c>
      <c r="V46" s="31">
        <f>Water!U43+Sewer!U41+Irrigation!U44</f>
        <v>264</v>
      </c>
      <c r="W46" s="31">
        <f>Water!V43+Sewer!V41+Irrigation!V44</f>
        <v>264</v>
      </c>
      <c r="X46" s="31">
        <f>Water!W43+Sewer!W41+Irrigation!W44</f>
        <v>264</v>
      </c>
      <c r="Y46" s="31">
        <f>Water!X43+Sewer!X41+Irrigation!X44</f>
        <v>264</v>
      </c>
      <c r="Z46" s="31">
        <f>Water!Y43+Sewer!Y41+Irrigation!Y44</f>
        <v>264</v>
      </c>
      <c r="AA46" s="31">
        <f>Water!Z43+Sewer!Z41+Irrigation!Z44</f>
        <v>264</v>
      </c>
      <c r="AB46" s="31">
        <f>Water!AA43+Sewer!AA41+Irrigation!AA44</f>
        <v>267</v>
      </c>
      <c r="AC46" s="31">
        <f>Water!AB43+Sewer!AB41+Irrigation!AB44</f>
        <v>267</v>
      </c>
      <c r="AD46" s="31">
        <f>Water!AC43+Sewer!AC41+Irrigation!AC44</f>
        <v>267</v>
      </c>
      <c r="AE46" s="426">
        <f>Water!AD43+Sewer!AD41+Irrigation!AD44</f>
        <v>267</v>
      </c>
      <c r="AF46" s="222">
        <f>SUM(T46:AE46)</f>
        <v>3180</v>
      </c>
      <c r="AG46" t="s">
        <v>1</v>
      </c>
    </row>
    <row r="47" spans="1:39" x14ac:dyDescent="0.25">
      <c r="C47" t="s">
        <v>105</v>
      </c>
      <c r="F47" s="69"/>
      <c r="G47" s="36"/>
      <c r="H47" s="38">
        <v>65829.61</v>
      </c>
      <c r="I47" s="5">
        <v>162861.04</v>
      </c>
      <c r="J47" s="191">
        <v>152238.14000000001</v>
      </c>
      <c r="K47" s="222">
        <v>141565.41</v>
      </c>
      <c r="L47" s="202">
        <v>130969.78</v>
      </c>
      <c r="M47" s="248">
        <v>120424.49</v>
      </c>
      <c r="N47" s="242">
        <v>109230.63</v>
      </c>
      <c r="O47" s="298">
        <v>96806.720000000001</v>
      </c>
      <c r="P47" s="70">
        <v>97893</v>
      </c>
      <c r="Q47" s="70">
        <v>84711.06</v>
      </c>
      <c r="R47" s="313">
        <v>73093.440000000002</v>
      </c>
      <c r="S47" s="313">
        <v>74262</v>
      </c>
      <c r="T47" s="31">
        <f>+Water!S44+Sewer!S42+Irrigation!S45</f>
        <v>34200</v>
      </c>
      <c r="U47" s="31" t="s">
        <v>1</v>
      </c>
      <c r="V47" s="31" t="s">
        <v>1</v>
      </c>
      <c r="W47" s="31" t="s">
        <v>1</v>
      </c>
      <c r="X47" s="31" t="s">
        <v>1</v>
      </c>
      <c r="Y47" s="31" t="s">
        <v>1</v>
      </c>
      <c r="Z47" s="31">
        <f>+Water!Y44+Sewer!Y42+Irrigation!Y45</f>
        <v>28000</v>
      </c>
      <c r="AA47" s="31" t="s">
        <v>1</v>
      </c>
      <c r="AB47" s="31" t="s">
        <v>1</v>
      </c>
      <c r="AC47" s="31" t="s">
        <v>1</v>
      </c>
      <c r="AD47" s="31" t="s">
        <v>1</v>
      </c>
      <c r="AE47" s="426" t="s">
        <v>1</v>
      </c>
      <c r="AF47" s="222">
        <f>SUM(T47:AE47)</f>
        <v>62200</v>
      </c>
    </row>
    <row r="48" spans="1:39" x14ac:dyDescent="0.25">
      <c r="C48" t="s">
        <v>146</v>
      </c>
      <c r="F48" s="69"/>
      <c r="G48" s="36"/>
      <c r="H48" s="38"/>
      <c r="I48" s="5"/>
      <c r="J48" s="191"/>
      <c r="K48" s="222"/>
      <c r="L48" s="202">
        <v>21021.25</v>
      </c>
      <c r="M48" s="248">
        <v>19634.43</v>
      </c>
      <c r="N48" s="242">
        <v>23687.29</v>
      </c>
      <c r="O48" s="298">
        <v>20948.490000000002</v>
      </c>
      <c r="P48" s="70">
        <v>22503</v>
      </c>
      <c r="Q48" s="70">
        <v>15915.66</v>
      </c>
      <c r="R48" s="313">
        <v>22259.03</v>
      </c>
      <c r="S48" s="313">
        <v>25680</v>
      </c>
      <c r="T48" s="31">
        <f>+Water!S45+Sewer!S43+Irrigation!S46</f>
        <v>17000</v>
      </c>
      <c r="U48" s="31" t="s">
        <v>1</v>
      </c>
      <c r="V48" s="31" t="s">
        <v>1</v>
      </c>
      <c r="W48" s="31" t="s">
        <v>1</v>
      </c>
      <c r="X48" s="31" t="s">
        <v>1</v>
      </c>
      <c r="Y48" s="31" t="s">
        <v>1</v>
      </c>
      <c r="Z48" s="31">
        <f>+Water!Y45+Sewer!Y43+Irrigation!Y46</f>
        <v>15500</v>
      </c>
      <c r="AA48" s="31" t="s">
        <v>1</v>
      </c>
      <c r="AB48" s="31" t="s">
        <v>1</v>
      </c>
      <c r="AC48" s="31" t="s">
        <v>1</v>
      </c>
      <c r="AD48" s="31" t="s">
        <v>1</v>
      </c>
      <c r="AE48" s="426" t="s">
        <v>1</v>
      </c>
      <c r="AF48" s="222">
        <f>SUM(T48:AE48)</f>
        <v>32500</v>
      </c>
    </row>
    <row r="49" spans="2:37" x14ac:dyDescent="0.25">
      <c r="C49" t="s">
        <v>59</v>
      </c>
      <c r="F49" s="69"/>
      <c r="G49" s="36"/>
      <c r="H49" s="38"/>
      <c r="I49" s="5"/>
      <c r="J49" s="191">
        <v>18232.2</v>
      </c>
      <c r="K49" s="222">
        <v>17287.25</v>
      </c>
      <c r="L49" s="202">
        <v>16309.24</v>
      </c>
      <c r="M49" s="248">
        <v>15597</v>
      </c>
      <c r="N49" s="242">
        <v>14249.37</v>
      </c>
      <c r="O49" s="298">
        <v>14098.5</v>
      </c>
      <c r="P49" s="70">
        <v>13800</v>
      </c>
      <c r="Q49" s="70">
        <v>12042.85</v>
      </c>
      <c r="R49" s="313" t="s">
        <v>1</v>
      </c>
      <c r="S49" s="313">
        <v>11000</v>
      </c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>
        <f>+Water!AC46+Irrigation!AC47</f>
        <v>9700</v>
      </c>
      <c r="AE49" s="426"/>
      <c r="AF49" s="222">
        <f>SUM(AD49:AE49)</f>
        <v>9700</v>
      </c>
    </row>
    <row r="50" spans="2:37" x14ac:dyDescent="0.25">
      <c r="B50" s="34" t="s">
        <v>192</v>
      </c>
      <c r="C50" t="s">
        <v>190</v>
      </c>
      <c r="F50" s="69"/>
      <c r="G50" s="36"/>
      <c r="H50" s="38"/>
      <c r="I50" s="5"/>
      <c r="J50" s="191"/>
      <c r="K50" s="222"/>
      <c r="L50" s="202"/>
      <c r="M50" s="248"/>
      <c r="N50" s="242"/>
      <c r="O50" s="298"/>
      <c r="P50" s="70"/>
      <c r="Q50" s="70"/>
      <c r="R50" s="313"/>
      <c r="S50" s="313">
        <v>64000</v>
      </c>
      <c r="T50" s="31">
        <f>+Sewer!S44+Irrigation!S48</f>
        <v>87500</v>
      </c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426" t="s">
        <v>1</v>
      </c>
      <c r="AF50" s="222">
        <f>SUM(T50:AE50)</f>
        <v>87500</v>
      </c>
      <c r="AG50" t="s">
        <v>1</v>
      </c>
    </row>
    <row r="51" spans="2:37" x14ac:dyDescent="0.25">
      <c r="C51" t="s">
        <v>63</v>
      </c>
      <c r="F51" s="69"/>
      <c r="G51" s="36"/>
      <c r="H51" s="38"/>
      <c r="I51" s="5">
        <v>1089.6099999999999</v>
      </c>
      <c r="J51" s="191">
        <v>746.8</v>
      </c>
      <c r="K51" s="222">
        <v>886.95</v>
      </c>
      <c r="L51" s="202">
        <v>694.98</v>
      </c>
      <c r="M51" s="248">
        <v>434.01</v>
      </c>
      <c r="N51" s="242">
        <v>1742.95</v>
      </c>
      <c r="O51" s="298">
        <v>1568.73</v>
      </c>
      <c r="P51" s="70">
        <v>2350</v>
      </c>
      <c r="Q51" s="70">
        <v>1585.04</v>
      </c>
      <c r="R51" s="313">
        <v>1061.78</v>
      </c>
      <c r="S51" s="313">
        <v>4100</v>
      </c>
      <c r="T51" s="31" t="s">
        <v>1</v>
      </c>
      <c r="U51" s="31">
        <f>+Water!T50+Irrigation!T49</f>
        <v>2400</v>
      </c>
      <c r="V51" s="31" t="s">
        <v>1</v>
      </c>
      <c r="W51" s="31" t="s">
        <v>1</v>
      </c>
      <c r="X51" s="31">
        <f>+Water!W50+Irrigation!W49+Sewer!W45</f>
        <v>300</v>
      </c>
      <c r="Y51" s="31" t="s">
        <v>1</v>
      </c>
      <c r="Z51" s="31" t="s">
        <v>1</v>
      </c>
      <c r="AA51" s="31" t="s">
        <v>1</v>
      </c>
      <c r="AB51" s="31" t="s">
        <v>1</v>
      </c>
      <c r="AC51" s="31">
        <f>Water!AB50+Sewer!AB45+Irrigation!AB49</f>
        <v>300</v>
      </c>
      <c r="AD51" s="31" t="s">
        <v>1</v>
      </c>
      <c r="AE51" s="426" t="s">
        <v>1</v>
      </c>
      <c r="AF51" s="222">
        <f t="shared" ref="AF51:AF63" si="6">SUM(T51:AE51)</f>
        <v>3000</v>
      </c>
    </row>
    <row r="52" spans="2:37" x14ac:dyDescent="0.25">
      <c r="C52" t="s">
        <v>60</v>
      </c>
      <c r="F52" s="69">
        <v>3057</v>
      </c>
      <c r="G52" s="36">
        <f>[1]Sewer!H43+[1]Water!H43+[1]Irrigation!G45</f>
        <v>2542</v>
      </c>
      <c r="H52" s="38">
        <v>2621</v>
      </c>
      <c r="I52" s="5">
        <v>228</v>
      </c>
      <c r="J52" s="191">
        <v>68</v>
      </c>
      <c r="K52" s="222">
        <v>181</v>
      </c>
      <c r="L52" s="202" t="s">
        <v>1</v>
      </c>
      <c r="M52" s="248" t="s">
        <v>1</v>
      </c>
      <c r="N52" s="242"/>
      <c r="O52" s="298"/>
      <c r="P52" s="70">
        <v>90</v>
      </c>
      <c r="Q52" s="70"/>
      <c r="R52" s="313" t="s">
        <v>1</v>
      </c>
      <c r="S52" s="313">
        <v>60</v>
      </c>
      <c r="T52" s="31" t="s">
        <v>1</v>
      </c>
      <c r="U52" s="31">
        <f>+Water!T47+Sewer!T46+Irrigation!T50</f>
        <v>15</v>
      </c>
      <c r="V52" s="31" t="s">
        <v>1</v>
      </c>
      <c r="W52" s="31" t="s">
        <v>1</v>
      </c>
      <c r="X52" s="31" t="s">
        <v>1</v>
      </c>
      <c r="Y52" s="31">
        <f>+Water!X47+Sewer!X46+Irrigation!X50</f>
        <v>15</v>
      </c>
      <c r="Z52" s="31" t="s">
        <v>1</v>
      </c>
      <c r="AA52" s="31" t="s">
        <v>1</v>
      </c>
      <c r="AB52" s="31" t="s">
        <v>1</v>
      </c>
      <c r="AC52" s="31">
        <f>+Water!AB47+Sewer!AB46+Irrigation!AB50</f>
        <v>15</v>
      </c>
      <c r="AD52" s="31" t="s">
        <v>1</v>
      </c>
      <c r="AE52" s="426">
        <f>+Water!AD47+Sewer!AD46+Irrigation!AD50</f>
        <v>15</v>
      </c>
      <c r="AF52" s="222">
        <f t="shared" si="6"/>
        <v>60</v>
      </c>
    </row>
    <row r="53" spans="2:37" x14ac:dyDescent="0.25">
      <c r="C53" s="54" t="s">
        <v>61</v>
      </c>
      <c r="F53" s="69">
        <v>47545.54</v>
      </c>
      <c r="G53" s="36">
        <f>[1]Sewer!H44+[1]Water!H44+[1]Irrigation!G46</f>
        <v>53832.55</v>
      </c>
      <c r="H53" s="38">
        <v>98914.45</v>
      </c>
      <c r="I53" s="5">
        <v>19403.5</v>
      </c>
      <c r="J53" s="191">
        <v>546</v>
      </c>
      <c r="K53" s="222">
        <v>48564.05</v>
      </c>
      <c r="L53" s="202">
        <v>41882.26</v>
      </c>
      <c r="M53" s="248">
        <v>11054.25</v>
      </c>
      <c r="N53" s="242">
        <v>32729.5</v>
      </c>
      <c r="O53" s="298">
        <v>14194.75</v>
      </c>
      <c r="P53" s="70">
        <v>40000</v>
      </c>
      <c r="Q53" s="70">
        <v>92641.04</v>
      </c>
      <c r="R53" s="313">
        <v>118742.5</v>
      </c>
      <c r="S53" s="313">
        <v>94032</v>
      </c>
      <c r="T53" s="31">
        <f>+Water!S48+Sewer!S47+Irrigation!S51</f>
        <v>30000</v>
      </c>
      <c r="U53" s="31">
        <f>+Water!T48+Sewer!T47+Irrigation!T51</f>
        <v>30000</v>
      </c>
      <c r="V53" s="31">
        <f>+Water!U48+Sewer!U47+Irrigation!U51</f>
        <v>30000</v>
      </c>
      <c r="W53" s="31">
        <f>+Water!V48+Sewer!V47+Irrigation!V51</f>
        <v>30000</v>
      </c>
      <c r="X53" s="31">
        <f>+Water!W48+Sewer!W47+Irrigation!W51</f>
        <v>30000</v>
      </c>
      <c r="Y53" s="31">
        <f>+Water!X48+Sewer!X47+Irrigation!X51</f>
        <v>30000</v>
      </c>
      <c r="Z53" s="31">
        <f>+Water!Y48+Sewer!Y47+Irrigation!Y51</f>
        <v>30000</v>
      </c>
      <c r="AA53" s="31">
        <f>+Water!Z48+Sewer!Z47+Irrigation!Z51</f>
        <v>30000</v>
      </c>
      <c r="AB53" s="31">
        <f>+Water!AA48+Sewer!AA47+Irrigation!AA51</f>
        <v>30000</v>
      </c>
      <c r="AC53" s="31">
        <f>+Water!AB48+Sewer!AB47+Irrigation!AB51</f>
        <v>30000</v>
      </c>
      <c r="AD53" s="31">
        <f>+Water!AC48+Sewer!AC47+Irrigation!AC51</f>
        <v>30000</v>
      </c>
      <c r="AE53" s="426">
        <f>+Water!AD48+Sewer!AD47+Irrigation!AD51</f>
        <v>30000</v>
      </c>
      <c r="AF53" s="222">
        <f t="shared" si="6"/>
        <v>360000</v>
      </c>
      <c r="AG53" t="s">
        <v>212</v>
      </c>
    </row>
    <row r="54" spans="2:37" x14ac:dyDescent="0.25">
      <c r="C54" t="s">
        <v>147</v>
      </c>
      <c r="F54" s="69">
        <v>216.67</v>
      </c>
      <c r="G54" s="36">
        <f>[1]Sewer!H45+[1]Water!H45+[1]Irrigation!G47</f>
        <v>2563.15</v>
      </c>
      <c r="H54" s="38">
        <v>2730</v>
      </c>
      <c r="I54" s="5">
        <v>2831.2</v>
      </c>
      <c r="J54" s="191">
        <v>2820.76</v>
      </c>
      <c r="K54" s="222">
        <v>2889.06</v>
      </c>
      <c r="L54" s="202">
        <v>2961.84</v>
      </c>
      <c r="M54" s="248">
        <v>2953.44</v>
      </c>
      <c r="N54" s="242">
        <v>6019.52</v>
      </c>
      <c r="O54" s="298">
        <v>2723.07</v>
      </c>
      <c r="P54" s="70">
        <v>4250</v>
      </c>
      <c r="Q54" s="70">
        <v>3166.57</v>
      </c>
      <c r="R54" s="313">
        <v>3028.96</v>
      </c>
      <c r="S54" s="313">
        <v>3895</v>
      </c>
      <c r="T54" s="31">
        <f>+Water!S49+Sewer!S48+Irrigation!S52</f>
        <v>2000</v>
      </c>
      <c r="U54" s="31">
        <f>+Water!T49+Sewer!T48+Irrigation!T52</f>
        <v>875</v>
      </c>
      <c r="V54" s="31" t="s">
        <v>1</v>
      </c>
      <c r="W54" s="31">
        <f>+Water!V49+Sewer!V48+Irrigation!V52</f>
        <v>190</v>
      </c>
      <c r="X54" s="31">
        <f>+Water!W49+Sewer!W48+Irrigation!W52</f>
        <v>0</v>
      </c>
      <c r="Y54" s="31" t="s">
        <v>1</v>
      </c>
      <c r="Z54" s="31" t="s">
        <v>1</v>
      </c>
      <c r="AA54" s="31" t="s">
        <v>1</v>
      </c>
      <c r="AB54" s="31">
        <f>+Water!AA49+Sewer!AA48+Irrigation!AA52</f>
        <v>210</v>
      </c>
      <c r="AC54" s="31" t="s">
        <v>1</v>
      </c>
      <c r="AD54" s="31" t="s">
        <v>1</v>
      </c>
      <c r="AE54" s="426">
        <f>+Water!AD49+Sewer!AD48+Irrigation!AD52</f>
        <v>525</v>
      </c>
      <c r="AF54" s="222">
        <f t="shared" si="6"/>
        <v>3800</v>
      </c>
      <c r="AG54" t="s">
        <v>1</v>
      </c>
      <c r="AH54" t="s">
        <v>1</v>
      </c>
    </row>
    <row r="55" spans="2:37" x14ac:dyDescent="0.25">
      <c r="C55" t="s">
        <v>64</v>
      </c>
      <c r="F55" s="69">
        <v>3509.44</v>
      </c>
      <c r="G55" s="36">
        <f>[1]Sewer!H46+[1]Water!H46+[1]Irrigation!G48</f>
        <v>5592.6900000000005</v>
      </c>
      <c r="H55" s="38">
        <v>6455.21</v>
      </c>
      <c r="I55" s="5">
        <v>5677.42</v>
      </c>
      <c r="J55" s="191">
        <v>7143.71</v>
      </c>
      <c r="K55" s="222">
        <v>7676.28</v>
      </c>
      <c r="L55" s="202">
        <v>7440.09</v>
      </c>
      <c r="M55" s="248">
        <v>17773.560000000001</v>
      </c>
      <c r="N55" s="242">
        <v>10603.99</v>
      </c>
      <c r="O55" s="298">
        <v>9724.36</v>
      </c>
      <c r="P55" s="70">
        <v>8975</v>
      </c>
      <c r="Q55" s="70">
        <v>8644.52</v>
      </c>
      <c r="R55" s="313">
        <v>10053.959999999999</v>
      </c>
      <c r="S55" s="313">
        <v>9000</v>
      </c>
      <c r="T55" s="31">
        <f>+Water!S51+Sewer!S49+Irrigation!S53</f>
        <v>750</v>
      </c>
      <c r="U55" s="31">
        <f>+Water!T51+Sewer!T49+Irrigation!T53</f>
        <v>750</v>
      </c>
      <c r="V55" s="31">
        <f>+Water!U51+Sewer!U49+Irrigation!U53</f>
        <v>750</v>
      </c>
      <c r="W55" s="31">
        <f>+Water!V51+Sewer!V49+Irrigation!V53</f>
        <v>750</v>
      </c>
      <c r="X55" s="31">
        <f>+Water!W51+Sewer!W49+Irrigation!W53</f>
        <v>750</v>
      </c>
      <c r="Y55" s="31">
        <f>+Water!X51+Sewer!X49+Irrigation!X53</f>
        <v>750</v>
      </c>
      <c r="Z55" s="31">
        <f>+Water!Y51+Sewer!Y49+Irrigation!Y53</f>
        <v>750</v>
      </c>
      <c r="AA55" s="31">
        <f>+Water!Z51+Sewer!Z49+Irrigation!Z53</f>
        <v>750</v>
      </c>
      <c r="AB55" s="31">
        <f>+Water!AA51+Sewer!AA49+Irrigation!AA53</f>
        <v>750</v>
      </c>
      <c r="AC55" s="31">
        <f>+Water!AB51+Sewer!AB49+Irrigation!AB53</f>
        <v>750</v>
      </c>
      <c r="AD55" s="31">
        <f>+Water!AC51+Sewer!AC49+Irrigation!AC53</f>
        <v>750</v>
      </c>
      <c r="AE55" s="426">
        <f>+Water!AD51+Sewer!AD49+Irrigation!AD53</f>
        <v>750</v>
      </c>
      <c r="AF55" s="222">
        <f t="shared" si="6"/>
        <v>9000</v>
      </c>
      <c r="AG55" t="s">
        <v>1</v>
      </c>
    </row>
    <row r="56" spans="2:37" x14ac:dyDescent="0.25">
      <c r="C56" s="54" t="s">
        <v>65</v>
      </c>
      <c r="E56" s="76" t="s">
        <v>1</v>
      </c>
      <c r="F56" s="73">
        <v>12000</v>
      </c>
      <c r="G56" s="36">
        <f>[1]Sewer!H47+[1]Water!H47+[1]Irrigation!G49</f>
        <v>12000</v>
      </c>
      <c r="H56" s="38">
        <v>12000</v>
      </c>
      <c r="I56" s="5">
        <v>12000</v>
      </c>
      <c r="J56" s="191">
        <v>12000</v>
      </c>
      <c r="K56" s="222">
        <v>12000</v>
      </c>
      <c r="L56" s="202">
        <v>13000</v>
      </c>
      <c r="M56" s="248">
        <v>15000</v>
      </c>
      <c r="N56" s="242">
        <v>15000</v>
      </c>
      <c r="O56" s="298">
        <v>12300</v>
      </c>
      <c r="P56" s="70">
        <v>15000</v>
      </c>
      <c r="Q56" s="70">
        <v>14900</v>
      </c>
      <c r="R56" s="313">
        <v>15000</v>
      </c>
      <c r="S56" s="313">
        <v>30000</v>
      </c>
      <c r="T56" s="31">
        <f>+Water!S52+Sewer!S50+Irrigation!S54</f>
        <v>2001</v>
      </c>
      <c r="U56" s="31">
        <f>+Water!T52+Sewer!T50+Irrigation!T54</f>
        <v>2001</v>
      </c>
      <c r="V56" s="31">
        <f>+Water!U52+Sewer!U50+Irrigation!U54</f>
        <v>2001</v>
      </c>
      <c r="W56" s="31">
        <f>+Water!V52+Sewer!V50+Irrigation!V54</f>
        <v>2001</v>
      </c>
      <c r="X56" s="31">
        <f>+Water!W52+Sewer!W50+Irrigation!W54</f>
        <v>2001</v>
      </c>
      <c r="Y56" s="31">
        <f>+Water!X52+Sewer!X50+Irrigation!X54</f>
        <v>2001</v>
      </c>
      <c r="Z56" s="31">
        <f>+Water!Y52+Sewer!Y50+Irrigation!Y54</f>
        <v>2001</v>
      </c>
      <c r="AA56" s="31">
        <f>+Water!Z52+Sewer!Z50+Irrigation!Z54</f>
        <v>2001</v>
      </c>
      <c r="AB56" s="31">
        <f>+Water!AA52+Sewer!AA50+Irrigation!AA54</f>
        <v>1998</v>
      </c>
      <c r="AC56" s="31">
        <f>+Water!AB52+Sewer!AB50+Irrigation!AB54</f>
        <v>1998</v>
      </c>
      <c r="AD56" s="31">
        <f>+Water!AC52+Sewer!AC50+Irrigation!AC54</f>
        <v>1998</v>
      </c>
      <c r="AE56" s="426">
        <f>+Water!AD52+Sewer!AD50+Irrigation!AD54</f>
        <v>1998</v>
      </c>
      <c r="AF56" s="222">
        <f t="shared" si="6"/>
        <v>24000</v>
      </c>
      <c r="AG56" t="s">
        <v>1</v>
      </c>
    </row>
    <row r="57" spans="2:37" x14ac:dyDescent="0.25">
      <c r="C57" s="54" t="s">
        <v>66</v>
      </c>
      <c r="F57" s="69">
        <v>2638.09</v>
      </c>
      <c r="G57" s="36">
        <f>[1]Sewer!H48+[1]Water!H48+[1]Irrigation!G50</f>
        <v>2032.78</v>
      </c>
      <c r="H57" s="38">
        <v>2915.69</v>
      </c>
      <c r="I57" s="5">
        <v>3185.44</v>
      </c>
      <c r="J57" s="191">
        <v>3499.48</v>
      </c>
      <c r="K57" s="222">
        <v>3810.24</v>
      </c>
      <c r="L57" s="202">
        <v>3846.97</v>
      </c>
      <c r="M57" s="248">
        <v>3932.12</v>
      </c>
      <c r="N57" s="242">
        <v>4029.34</v>
      </c>
      <c r="O57" s="298">
        <v>3441.43</v>
      </c>
      <c r="P57" s="70">
        <v>4020</v>
      </c>
      <c r="Q57" s="70">
        <v>4321.5200000000004</v>
      </c>
      <c r="R57" s="313">
        <v>3211.06</v>
      </c>
      <c r="S57" s="313">
        <v>4348</v>
      </c>
      <c r="T57" s="31">
        <f>+Water!S53+Sewer!S51+Irrigation!S55</f>
        <v>375</v>
      </c>
      <c r="U57" s="31">
        <f>+Water!T53+Sewer!T51+Irrigation!T55</f>
        <v>361</v>
      </c>
      <c r="V57" s="31">
        <f>+Water!U53+Sewer!U51+Irrigation!U55</f>
        <v>362</v>
      </c>
      <c r="W57" s="31">
        <f>+Water!V53+Sewer!V51+Irrigation!V55</f>
        <v>361</v>
      </c>
      <c r="X57" s="31">
        <f>+Water!W53+Sewer!W51+Irrigation!W55</f>
        <v>361</v>
      </c>
      <c r="Y57" s="31">
        <f>+Water!X53+Sewer!X51+Irrigation!X55</f>
        <v>361</v>
      </c>
      <c r="Z57" s="31">
        <f>+Water!Y53+Sewer!Y51+Irrigation!Y55</f>
        <v>361</v>
      </c>
      <c r="AA57" s="31">
        <f>+Water!Z53+Sewer!Z51+Irrigation!Z55</f>
        <v>361</v>
      </c>
      <c r="AB57" s="31">
        <f>+Water!AA53+Sewer!AA51+Irrigation!AA55</f>
        <v>361</v>
      </c>
      <c r="AC57" s="31">
        <f>+Water!AB53+Sewer!AB51+Irrigation!AB55</f>
        <v>361</v>
      </c>
      <c r="AD57" s="31">
        <f>+Water!AC53+Sewer!AC51+Irrigation!AC55</f>
        <v>361</v>
      </c>
      <c r="AE57" s="426">
        <f>+Water!AD53+Sewer!AD51+Irrigation!AD55</f>
        <v>362</v>
      </c>
      <c r="AF57" s="222">
        <f t="shared" si="6"/>
        <v>4348</v>
      </c>
    </row>
    <row r="58" spans="2:37" x14ac:dyDescent="0.25">
      <c r="C58" s="54" t="s">
        <v>67</v>
      </c>
      <c r="F58" s="69">
        <v>179898.89</v>
      </c>
      <c r="G58" s="36">
        <f>[1]Sewer!H49+[1]Water!H49+[1]Irrigation!G51</f>
        <v>209424.08000000002</v>
      </c>
      <c r="H58" s="38">
        <v>236030.49</v>
      </c>
      <c r="I58" s="5">
        <v>251022.19</v>
      </c>
      <c r="J58" s="191">
        <v>257079.03</v>
      </c>
      <c r="K58" s="222">
        <v>267208.31</v>
      </c>
      <c r="L58" s="202">
        <v>291643.82</v>
      </c>
      <c r="M58" s="248">
        <v>303257.92</v>
      </c>
      <c r="N58" s="242">
        <v>317424.59999999998</v>
      </c>
      <c r="O58" s="298">
        <v>269485.14</v>
      </c>
      <c r="P58" s="70">
        <v>458700</v>
      </c>
      <c r="Q58" s="70">
        <v>481931.71</v>
      </c>
      <c r="R58" s="313">
        <v>423354.77</v>
      </c>
      <c r="S58" s="313">
        <v>547200</v>
      </c>
      <c r="T58" s="31">
        <f>+Water!S54+Sewer!S52+Irrigation!S56</f>
        <v>58182</v>
      </c>
      <c r="U58" s="31">
        <f>+Water!T54+Sewer!T52+Irrigation!T56</f>
        <v>58182</v>
      </c>
      <c r="V58" s="31">
        <f>+Water!U54+Sewer!U52+Irrigation!U56</f>
        <v>58182</v>
      </c>
      <c r="W58" s="31">
        <f>+Water!V54+Sewer!V52+Irrigation!V56</f>
        <v>58182</v>
      </c>
      <c r="X58" s="31">
        <f>+Water!W54+Sewer!W52+Irrigation!W56</f>
        <v>58182</v>
      </c>
      <c r="Y58" s="31">
        <f>+Water!X54+Sewer!X52+Irrigation!X56</f>
        <v>58182</v>
      </c>
      <c r="Z58" s="31">
        <f>+Water!Y54+Sewer!Y52+Irrigation!Y56</f>
        <v>58182</v>
      </c>
      <c r="AA58" s="31">
        <f>+Water!Z54+Sewer!Z52+Irrigation!Z56</f>
        <v>58182</v>
      </c>
      <c r="AB58" s="31">
        <f>+Water!AA54+Sewer!AA52+Irrigation!AA56</f>
        <v>58182</v>
      </c>
      <c r="AC58" s="31">
        <f>+Water!AB54+Sewer!AB52+Irrigation!AB56</f>
        <v>58182</v>
      </c>
      <c r="AD58" s="31">
        <f>+Water!AC54+Sewer!AC52+Irrigation!AC56</f>
        <v>58182</v>
      </c>
      <c r="AE58" s="426">
        <f>+Water!AD54+Sewer!AD52+Irrigation!AD56</f>
        <v>58182</v>
      </c>
      <c r="AF58" s="222">
        <f t="shared" si="6"/>
        <v>698184</v>
      </c>
      <c r="AG58" s="376">
        <v>0.03</v>
      </c>
      <c r="AH58" t="s">
        <v>204</v>
      </c>
      <c r="AK58" t="s">
        <v>216</v>
      </c>
    </row>
    <row r="59" spans="2:37" x14ac:dyDescent="0.25">
      <c r="C59" t="s">
        <v>68</v>
      </c>
      <c r="F59" s="69">
        <v>4400.92</v>
      </c>
      <c r="G59" s="36">
        <f>[1]Sewer!H50+[1]Water!H50+[1]Irrigation!G52</f>
        <v>4811.7299999999996</v>
      </c>
      <c r="H59" s="38">
        <v>4143.1499999999996</v>
      </c>
      <c r="I59" s="5">
        <v>4456.84</v>
      </c>
      <c r="J59" s="191">
        <v>3951.79</v>
      </c>
      <c r="K59" s="222">
        <v>4049.45</v>
      </c>
      <c r="L59" s="202">
        <v>3972.22</v>
      </c>
      <c r="M59" s="248">
        <v>4492.43</v>
      </c>
      <c r="N59" s="242">
        <v>4390.45</v>
      </c>
      <c r="O59" s="298">
        <v>4185.34</v>
      </c>
      <c r="P59" s="70">
        <v>4730</v>
      </c>
      <c r="Q59" s="70">
        <v>5343.56</v>
      </c>
      <c r="R59" s="313">
        <v>4501.07</v>
      </c>
      <c r="S59" s="313">
        <v>6000</v>
      </c>
      <c r="T59" s="31">
        <f>+Water!S55+Sewer!S53+Irrigation!S57</f>
        <v>1485</v>
      </c>
      <c r="U59" s="31">
        <f>+Water!T55+Sewer!T53+Irrigation!T57</f>
        <v>360</v>
      </c>
      <c r="V59" s="31">
        <f>+Water!U55+Sewer!U53+Irrigation!U57</f>
        <v>690</v>
      </c>
      <c r="W59" s="31">
        <f>+Water!V55+Sewer!V53+Irrigation!V57</f>
        <v>360</v>
      </c>
      <c r="X59" s="31">
        <f>+Water!W55+Sewer!W53+Irrigation!W57</f>
        <v>360</v>
      </c>
      <c r="Y59" s="31">
        <f>+Water!X55+Sewer!X53+Irrigation!X57</f>
        <v>675</v>
      </c>
      <c r="Z59" s="31">
        <f>+Water!Y55+Sewer!Y53+Irrigation!Y57</f>
        <v>360</v>
      </c>
      <c r="AA59" s="31">
        <f>+Water!Z55+Sewer!Z53+Irrigation!Z57</f>
        <v>360</v>
      </c>
      <c r="AB59" s="31">
        <f>+Water!AA55+Sewer!AA53+Irrigation!AA57</f>
        <v>360</v>
      </c>
      <c r="AC59" s="31">
        <f>+Water!AB55+Sewer!AB53+Irrigation!AB57</f>
        <v>330</v>
      </c>
      <c r="AD59" s="31">
        <f>+Water!AC55+Sewer!AC53+Irrigation!AC57</f>
        <v>330</v>
      </c>
      <c r="AE59" s="426">
        <f>+Water!AD55+Sewer!AD53+Irrigation!AD57</f>
        <v>330</v>
      </c>
      <c r="AF59" s="222">
        <f t="shared" si="6"/>
        <v>6000</v>
      </c>
    </row>
    <row r="60" spans="2:37" x14ac:dyDescent="0.25">
      <c r="C60" s="54" t="s">
        <v>70</v>
      </c>
      <c r="F60" s="69">
        <v>1702.34</v>
      </c>
      <c r="G60" s="36">
        <f>[1]Sewer!H51+[1]Water!H51+[1]Irrigation!G53</f>
        <v>1780.26</v>
      </c>
      <c r="H60" s="38">
        <v>330.84</v>
      </c>
      <c r="I60" s="5">
        <v>1278.17</v>
      </c>
      <c r="J60" s="191">
        <v>-717.17</v>
      </c>
      <c r="K60" s="222">
        <v>2388.73</v>
      </c>
      <c r="L60" s="202">
        <v>252.36</v>
      </c>
      <c r="M60" s="248">
        <v>601.63</v>
      </c>
      <c r="N60" s="242">
        <v>487.5</v>
      </c>
      <c r="O60" s="298">
        <v>117.93</v>
      </c>
      <c r="P60" s="70">
        <v>1800</v>
      </c>
      <c r="Q60" s="70">
        <v>1380.94</v>
      </c>
      <c r="R60" s="313">
        <v>315.39999999999998</v>
      </c>
      <c r="S60" s="313">
        <v>1800</v>
      </c>
      <c r="T60" s="31">
        <f>+Water!S56+Sewer!S54+Irrigation!S58</f>
        <v>150</v>
      </c>
      <c r="U60" s="31">
        <f>+Water!T56+Sewer!T54+Irrigation!T58</f>
        <v>150</v>
      </c>
      <c r="V60" s="31">
        <f>+Water!U56+Sewer!U54+Irrigation!U58</f>
        <v>150</v>
      </c>
      <c r="W60" s="31">
        <f>+Water!V56+Sewer!V54+Irrigation!V58</f>
        <v>150</v>
      </c>
      <c r="X60" s="31">
        <f>+Water!W56+Sewer!W54+Irrigation!W58</f>
        <v>150</v>
      </c>
      <c r="Y60" s="31">
        <f>+Water!X56+Sewer!X54+Irrigation!X58</f>
        <v>150</v>
      </c>
      <c r="Z60" s="31">
        <f>+Water!Y56+Sewer!Y54+Irrigation!Y58</f>
        <v>150</v>
      </c>
      <c r="AA60" s="31">
        <f>+Water!Z56+Sewer!Z54+Irrigation!Z58</f>
        <v>150</v>
      </c>
      <c r="AB60" s="31">
        <f>+Water!AA56+Sewer!AA54+Irrigation!AA58</f>
        <v>150</v>
      </c>
      <c r="AC60" s="31">
        <f>+Water!AB56+Sewer!AB54+Irrigation!AB58</f>
        <v>150</v>
      </c>
      <c r="AD60" s="31">
        <f>+Water!AC56+Sewer!AC54+Irrigation!AC58</f>
        <v>150</v>
      </c>
      <c r="AE60" s="426">
        <f>+Water!AD56+Sewer!AD54+Irrigation!AD58</f>
        <v>150</v>
      </c>
      <c r="AF60" s="222">
        <f t="shared" si="6"/>
        <v>1800</v>
      </c>
      <c r="AG60" t="s">
        <v>1</v>
      </c>
    </row>
    <row r="61" spans="2:37" x14ac:dyDescent="0.25">
      <c r="C61" s="54" t="s">
        <v>71</v>
      </c>
      <c r="F61" s="69"/>
      <c r="G61" s="36"/>
      <c r="H61" s="38">
        <v>724.37</v>
      </c>
      <c r="I61" s="5">
        <v>178.4</v>
      </c>
      <c r="J61" s="191">
        <v>1002.45</v>
      </c>
      <c r="K61" s="222">
        <v>1380.72</v>
      </c>
      <c r="L61" s="202">
        <v>944.34</v>
      </c>
      <c r="M61" s="248">
        <v>939.1</v>
      </c>
      <c r="N61" s="242">
        <v>56.32</v>
      </c>
      <c r="O61" s="298"/>
      <c r="P61" s="70">
        <v>1800</v>
      </c>
      <c r="Q61" s="70">
        <v>1693.87</v>
      </c>
      <c r="R61" s="313">
        <v>1123.24</v>
      </c>
      <c r="S61" s="313">
        <v>2520</v>
      </c>
      <c r="T61" s="31">
        <f>+Water!T57+Sewer!T55+Irrigation!T59</f>
        <v>170</v>
      </c>
      <c r="U61" s="31">
        <f>+Water!U57+Sewer!U55+Irrigation!U59</f>
        <v>170</v>
      </c>
      <c r="V61" s="31">
        <f>+Water!V57+Sewer!V55+Irrigation!V59</f>
        <v>170</v>
      </c>
      <c r="W61" s="31">
        <f>+Water!W57+Sewer!W55+Irrigation!W59</f>
        <v>170</v>
      </c>
      <c r="X61" s="31">
        <f>+Water!X57+Sewer!X55+Irrigation!X59</f>
        <v>165</v>
      </c>
      <c r="Y61" s="31">
        <f>+Water!Y57+Sewer!Y55+Irrigation!Y59</f>
        <v>165</v>
      </c>
      <c r="Z61" s="31">
        <f>+Water!Z57+Sewer!Z55+Irrigation!Z59</f>
        <v>165</v>
      </c>
      <c r="AA61" s="31">
        <f>+Water!AA57+Sewer!AA55+Irrigation!AA59</f>
        <v>165</v>
      </c>
      <c r="AB61" s="31">
        <f>+Water!AB57+Sewer!AB55+Irrigation!AB59</f>
        <v>165</v>
      </c>
      <c r="AC61" s="31">
        <f>+Water!AC57+Sewer!AC55+Irrigation!AC59</f>
        <v>165</v>
      </c>
      <c r="AD61" s="31">
        <f>+Water!AD57+Sewer!AD55+Irrigation!AD59</f>
        <v>165</v>
      </c>
      <c r="AE61" s="426">
        <f>Water!AD57+Sewer!AD55+Irrigation!AD59</f>
        <v>165</v>
      </c>
      <c r="AF61" s="222">
        <f t="shared" si="6"/>
        <v>2000</v>
      </c>
      <c r="AG61" t="s">
        <v>1</v>
      </c>
    </row>
    <row r="62" spans="2:37" x14ac:dyDescent="0.25">
      <c r="C62" t="s">
        <v>72</v>
      </c>
      <c r="F62" s="69">
        <v>1832.23</v>
      </c>
      <c r="G62" s="36">
        <f>[1]Water!H53+[1]Irrigation!G55+[1]Sewer!H53</f>
        <v>2363.96</v>
      </c>
      <c r="H62" s="38">
        <v>1817.99</v>
      </c>
      <c r="I62" s="5">
        <v>1653.74</v>
      </c>
      <c r="J62" s="191">
        <v>306.95</v>
      </c>
      <c r="K62" s="222">
        <v>342.92</v>
      </c>
      <c r="L62" s="202">
        <v>972.08</v>
      </c>
      <c r="M62" s="248">
        <v>150</v>
      </c>
      <c r="N62" s="242">
        <v>1487.5</v>
      </c>
      <c r="O62" s="298">
        <v>484.41</v>
      </c>
      <c r="P62" s="70">
        <v>1260</v>
      </c>
      <c r="Q62" s="70">
        <v>6888.65</v>
      </c>
      <c r="R62" s="313">
        <v>4868.87</v>
      </c>
      <c r="S62" s="313">
        <v>6000</v>
      </c>
      <c r="T62" s="31">
        <f>+Water!S58+Sewer!S56+Irrigation!S60</f>
        <v>684</v>
      </c>
      <c r="U62" s="31">
        <f>+Water!T58+Sewer!T56+Irrigation!T60</f>
        <v>684</v>
      </c>
      <c r="V62" s="31">
        <f>+Water!U58+Sewer!U56+Irrigation!U60</f>
        <v>684</v>
      </c>
      <c r="W62" s="31">
        <f>+Water!V58+Sewer!V56+Irrigation!V60</f>
        <v>684</v>
      </c>
      <c r="X62" s="31">
        <f>+Water!W58+Sewer!W56+Irrigation!W60</f>
        <v>683</v>
      </c>
      <c r="Y62" s="31">
        <f>+Water!X58+Sewer!X56+Irrigation!X60</f>
        <v>683</v>
      </c>
      <c r="Z62" s="31">
        <f>+Water!Y58+Sewer!Y56+Irrigation!Y60</f>
        <v>683</v>
      </c>
      <c r="AA62" s="31">
        <f>+Water!Z58+Sewer!Z56+Irrigation!Z60</f>
        <v>683</v>
      </c>
      <c r="AB62" s="31">
        <f>+Water!AA58+Sewer!AA56+Irrigation!AA60</f>
        <v>683</v>
      </c>
      <c r="AC62" s="31">
        <f>+Water!AB58+Sewer!AB56+Irrigation!AB60</f>
        <v>683</v>
      </c>
      <c r="AD62" s="31">
        <f>+Water!AC58+Sewer!AC56+Irrigation!AC60</f>
        <v>683</v>
      </c>
      <c r="AE62" s="426">
        <f>+Water!AD58+Sewer!AD56+Irrigation!AD60</f>
        <v>683</v>
      </c>
      <c r="AF62" s="222">
        <f t="shared" si="6"/>
        <v>8200</v>
      </c>
      <c r="AG62" t="s">
        <v>1</v>
      </c>
    </row>
    <row r="63" spans="2:37" x14ac:dyDescent="0.25">
      <c r="C63" t="s">
        <v>73</v>
      </c>
      <c r="E63" s="72" t="s">
        <v>1</v>
      </c>
      <c r="F63" s="73">
        <v>1602.54</v>
      </c>
      <c r="G63" s="36">
        <f>[1]Water!H55+[1]Irrigation!G56+[1]Sewer!H54</f>
        <v>1146.52</v>
      </c>
      <c r="H63" s="87">
        <v>20680.240000000002</v>
      </c>
      <c r="I63" s="5" t="s">
        <v>1</v>
      </c>
      <c r="J63" s="191" t="s">
        <v>1</v>
      </c>
      <c r="K63" s="222"/>
      <c r="L63" s="202">
        <v>251.3</v>
      </c>
      <c r="M63" s="250" t="s">
        <v>1</v>
      </c>
      <c r="N63" s="242"/>
      <c r="O63" s="298"/>
      <c r="P63" s="70">
        <v>180</v>
      </c>
      <c r="Q63" s="70">
        <v>25160.12</v>
      </c>
      <c r="R63" s="313" t="s">
        <v>1</v>
      </c>
      <c r="S63" s="313">
        <v>180</v>
      </c>
      <c r="T63" s="31">
        <f>+Water!S59+Sewer!S57+Irrigation!S61</f>
        <v>15</v>
      </c>
      <c r="U63" s="31">
        <f>+Water!T59+Sewer!T57+Irrigation!T61</f>
        <v>15</v>
      </c>
      <c r="V63" s="31">
        <f>+Water!U59+Sewer!U57+Irrigation!U61</f>
        <v>15</v>
      </c>
      <c r="W63" s="31">
        <f>+Water!V59+Sewer!V57+Irrigation!V61</f>
        <v>15</v>
      </c>
      <c r="X63" s="31">
        <f>+Water!W59+Sewer!W57+Irrigation!W61</f>
        <v>15</v>
      </c>
      <c r="Y63" s="31">
        <f>+Water!X59+Sewer!X57+Irrigation!X61</f>
        <v>15</v>
      </c>
      <c r="Z63" s="31">
        <f>+Water!Y59+Sewer!Y57+Irrigation!Y61</f>
        <v>15</v>
      </c>
      <c r="AA63" s="31">
        <f>+Water!Z59+Sewer!Z57+Irrigation!Z61</f>
        <v>15</v>
      </c>
      <c r="AB63" s="31">
        <f>+Water!AA59+Sewer!AA57+Irrigation!AA61</f>
        <v>15</v>
      </c>
      <c r="AC63" s="31">
        <f>+Water!AB59+Sewer!AB57+Irrigation!AB61</f>
        <v>15</v>
      </c>
      <c r="AD63" s="31">
        <f>+Water!AC59+Sewer!AC57+Irrigation!AC61</f>
        <v>15</v>
      </c>
      <c r="AE63" s="426">
        <f>+Water!AD59+Sewer!AD57+Irrigation!AD61</f>
        <v>15</v>
      </c>
      <c r="AF63" s="222">
        <f t="shared" si="6"/>
        <v>180</v>
      </c>
    </row>
    <row r="64" spans="2:37" x14ac:dyDescent="0.25">
      <c r="F64" s="88"/>
      <c r="G64" s="39"/>
      <c r="H64" s="39"/>
      <c r="I64" s="39"/>
      <c r="J64" s="39"/>
      <c r="K64" s="39"/>
      <c r="L64" s="39"/>
      <c r="M64" s="110" t="s">
        <v>172</v>
      </c>
      <c r="N64" s="39"/>
      <c r="O64" s="39">
        <v>27722.85</v>
      </c>
      <c r="P64" s="89" t="s">
        <v>1</v>
      </c>
      <c r="Q64" s="103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</row>
    <row r="65" spans="2:33" x14ac:dyDescent="0.25">
      <c r="B65" s="66" t="s">
        <v>74</v>
      </c>
      <c r="F65" s="90">
        <f t="shared" ref="F65:N65" si="7">SUM(F32:F63)</f>
        <v>595696.72</v>
      </c>
      <c r="G65" s="91">
        <f t="shared" si="7"/>
        <v>653457.66000000015</v>
      </c>
      <c r="H65" s="92">
        <f t="shared" si="7"/>
        <v>775140.59</v>
      </c>
      <c r="I65" s="93">
        <f t="shared" si="7"/>
        <v>790996.0199999999</v>
      </c>
      <c r="J65" s="187">
        <f t="shared" si="7"/>
        <v>816933.84</v>
      </c>
      <c r="K65" s="218">
        <f t="shared" si="7"/>
        <v>879117.92</v>
      </c>
      <c r="L65" s="199">
        <f t="shared" si="7"/>
        <v>893923.88999999978</v>
      </c>
      <c r="M65" s="251">
        <f t="shared" si="7"/>
        <v>848416.16</v>
      </c>
      <c r="N65" s="239">
        <f t="shared" si="7"/>
        <v>895507.98999999987</v>
      </c>
      <c r="O65" s="300">
        <f>SUM(O32:O64)</f>
        <v>939611.12000000011</v>
      </c>
      <c r="P65" s="94">
        <f t="shared" ref="P65:AF65" si="8">SUM(P32:P63)</f>
        <v>1173767</v>
      </c>
      <c r="Q65" s="98">
        <f t="shared" si="8"/>
        <v>1133053.7000000002</v>
      </c>
      <c r="R65" s="317">
        <f t="shared" si="8"/>
        <v>957807.92</v>
      </c>
      <c r="S65" s="409">
        <f>SUM(S32:S63)</f>
        <v>1296144</v>
      </c>
      <c r="T65" s="244">
        <f t="shared" si="8"/>
        <v>239654</v>
      </c>
      <c r="U65" s="244">
        <f t="shared" si="8"/>
        <v>102905</v>
      </c>
      <c r="V65" s="244">
        <f t="shared" si="8"/>
        <v>179648</v>
      </c>
      <c r="W65" s="244">
        <f t="shared" si="8"/>
        <v>99535</v>
      </c>
      <c r="X65" s="244">
        <f t="shared" si="8"/>
        <v>98076</v>
      </c>
      <c r="Y65" s="244">
        <f t="shared" si="8"/>
        <v>177626</v>
      </c>
      <c r="Z65" s="244">
        <f t="shared" si="8"/>
        <v>182196</v>
      </c>
      <c r="AA65" s="244">
        <f t="shared" si="8"/>
        <v>97596</v>
      </c>
      <c r="AB65" s="244">
        <f t="shared" si="8"/>
        <v>179702</v>
      </c>
      <c r="AC65" s="244">
        <f t="shared" si="8"/>
        <v>98678</v>
      </c>
      <c r="AD65" s="244">
        <f t="shared" si="8"/>
        <v>107413</v>
      </c>
      <c r="AE65" s="244">
        <f t="shared" si="8"/>
        <v>180503</v>
      </c>
      <c r="AF65" s="362">
        <f t="shared" si="8"/>
        <v>1743532</v>
      </c>
    </row>
    <row r="66" spans="2:33" x14ac:dyDescent="0.25">
      <c r="B66" s="66"/>
      <c r="G66" s="39"/>
      <c r="H66" s="39"/>
      <c r="I66" s="39"/>
      <c r="J66" s="39"/>
      <c r="K66" s="39"/>
      <c r="L66" s="39"/>
      <c r="M66" s="39"/>
      <c r="N66" s="39"/>
      <c r="O66" s="39"/>
      <c r="P66" s="45" t="s">
        <v>1</v>
      </c>
      <c r="Q66" s="45"/>
      <c r="R66" s="39" t="s">
        <v>1</v>
      </c>
      <c r="S66" s="39"/>
      <c r="T66" s="95"/>
      <c r="U66" s="95"/>
      <c r="V66" s="95"/>
      <c r="W66" s="95"/>
      <c r="X66" s="95"/>
      <c r="Y66" s="95"/>
      <c r="Z66" s="95"/>
      <c r="AA66" s="95"/>
      <c r="AB66" s="95"/>
      <c r="AC66" s="95"/>
      <c r="AD66" s="95"/>
      <c r="AE66" s="95"/>
      <c r="AF66" s="39">
        <f>SUM(T65:AE65)</f>
        <v>1743532</v>
      </c>
    </row>
    <row r="67" spans="2:33" x14ac:dyDescent="0.25">
      <c r="B67" s="66" t="s">
        <v>128</v>
      </c>
      <c r="G67" s="39"/>
      <c r="H67" s="39"/>
      <c r="I67" s="39"/>
      <c r="J67" s="39"/>
      <c r="K67" s="39"/>
      <c r="L67" s="42"/>
      <c r="M67" s="42"/>
      <c r="N67" s="42"/>
      <c r="O67" s="42"/>
      <c r="P67" s="46"/>
      <c r="Q67" s="46"/>
      <c r="S67" t="s">
        <v>1</v>
      </c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96" t="s">
        <v>1</v>
      </c>
    </row>
    <row r="68" spans="2:33" x14ac:dyDescent="0.25">
      <c r="B68" s="66"/>
      <c r="C68" t="s">
        <v>129</v>
      </c>
      <c r="F68" s="69">
        <v>83.96</v>
      </c>
      <c r="G68" s="36">
        <f>[1]Irrigation!G61</f>
        <v>72.44</v>
      </c>
      <c r="H68" s="4">
        <v>75.709999999999994</v>
      </c>
      <c r="I68" s="5">
        <v>95.23</v>
      </c>
      <c r="J68" s="191">
        <v>129.28</v>
      </c>
      <c r="K68" s="222">
        <v>134.6</v>
      </c>
      <c r="L68" s="202">
        <v>153.99</v>
      </c>
      <c r="M68" s="254">
        <v>117.55</v>
      </c>
      <c r="N68" s="242">
        <v>391.93</v>
      </c>
      <c r="O68" s="298">
        <v>105.08</v>
      </c>
      <c r="P68" s="70">
        <v>500</v>
      </c>
      <c r="Q68" s="70">
        <v>145.76</v>
      </c>
      <c r="R68" s="313">
        <v>431.72</v>
      </c>
      <c r="S68" s="313">
        <v>200</v>
      </c>
      <c r="T68" s="111" t="str">
        <f>+Irrigation!S66</f>
        <v xml:space="preserve"> </v>
      </c>
      <c r="U68" s="111" t="s">
        <v>1</v>
      </c>
      <c r="V68" s="111">
        <f>+Irrigation!U66</f>
        <v>87.5</v>
      </c>
      <c r="W68" s="111" t="str">
        <f>+Irrigation!V66</f>
        <v xml:space="preserve"> </v>
      </c>
      <c r="X68" s="111" t="s">
        <v>1</v>
      </c>
      <c r="Y68" s="111">
        <f>+Irrigation!X66</f>
        <v>87.5</v>
      </c>
      <c r="Z68" s="111" t="str">
        <f>+Irrigation!Y66</f>
        <v xml:space="preserve"> </v>
      </c>
      <c r="AA68" s="111" t="s">
        <v>1</v>
      </c>
      <c r="AB68" s="111">
        <f>+Irrigation!AA66</f>
        <v>87.5</v>
      </c>
      <c r="AC68" s="111" t="str">
        <f>+Irrigation!AB66</f>
        <v xml:space="preserve"> </v>
      </c>
      <c r="AD68" s="111" t="s">
        <v>1</v>
      </c>
      <c r="AE68" s="428">
        <f>+Irrigation!AD66</f>
        <v>87.5</v>
      </c>
      <c r="AF68" s="222">
        <f t="shared" ref="AF68:AF76" si="9">SUM(T68:AE68)</f>
        <v>350</v>
      </c>
    </row>
    <row r="69" spans="2:33" x14ac:dyDescent="0.25">
      <c r="C69" s="54" t="s">
        <v>77</v>
      </c>
      <c r="D69" s="54"/>
      <c r="E69" s="76" t="s">
        <v>1</v>
      </c>
      <c r="F69" s="73">
        <v>297.86</v>
      </c>
      <c r="G69" s="36">
        <f>[1]Irrigation!G62</f>
        <v>21.42</v>
      </c>
      <c r="H69" s="4">
        <v>1111.04</v>
      </c>
      <c r="I69" s="5" t="s">
        <v>1</v>
      </c>
      <c r="J69" s="191">
        <v>286.42</v>
      </c>
      <c r="K69" s="222">
        <v>135.80000000000001</v>
      </c>
      <c r="L69" s="202">
        <v>724.49</v>
      </c>
      <c r="M69" s="254">
        <v>422.33</v>
      </c>
      <c r="N69" s="242">
        <v>198.32</v>
      </c>
      <c r="O69" s="298">
        <v>81.09</v>
      </c>
      <c r="P69" s="70">
        <v>600</v>
      </c>
      <c r="Q69" s="70">
        <v>46.46</v>
      </c>
      <c r="R69" s="312">
        <v>674.26</v>
      </c>
      <c r="S69" s="312">
        <v>300</v>
      </c>
      <c r="T69" s="111">
        <f>+Irrigation!S67</f>
        <v>25</v>
      </c>
      <c r="U69" s="111">
        <f>+Irrigation!T67</f>
        <v>25</v>
      </c>
      <c r="V69" s="111">
        <f>+Irrigation!U67</f>
        <v>25</v>
      </c>
      <c r="W69" s="111">
        <f>+Irrigation!V67</f>
        <v>25</v>
      </c>
      <c r="X69" s="111">
        <f>+Irrigation!W67</f>
        <v>25</v>
      </c>
      <c r="Y69" s="111">
        <f>+Irrigation!X67</f>
        <v>25</v>
      </c>
      <c r="Z69" s="111">
        <f>+Irrigation!Y67</f>
        <v>25</v>
      </c>
      <c r="AA69" s="111">
        <f>+Irrigation!Z67</f>
        <v>25</v>
      </c>
      <c r="AB69" s="111">
        <f>+Irrigation!AA67</f>
        <v>25</v>
      </c>
      <c r="AC69" s="111">
        <f>+Irrigation!AB67</f>
        <v>25</v>
      </c>
      <c r="AD69" s="111">
        <f>+Irrigation!AC67</f>
        <v>25</v>
      </c>
      <c r="AE69" s="428">
        <f>+Irrigation!AD67</f>
        <v>25</v>
      </c>
      <c r="AF69" s="215">
        <f t="shared" si="9"/>
        <v>300</v>
      </c>
    </row>
    <row r="70" spans="2:33" x14ac:dyDescent="0.25">
      <c r="C70" s="54" t="s">
        <v>78</v>
      </c>
      <c r="D70" s="54"/>
      <c r="E70" s="76" t="s">
        <v>1</v>
      </c>
      <c r="F70" s="73">
        <v>2899.07</v>
      </c>
      <c r="G70" s="36">
        <f>[1]Irrigation!G63</f>
        <v>210</v>
      </c>
      <c r="H70" s="4">
        <v>2346.9699999999998</v>
      </c>
      <c r="I70" s="5">
        <v>11665.92</v>
      </c>
      <c r="J70" s="191">
        <v>23559.94</v>
      </c>
      <c r="K70" s="222">
        <v>41676.300000000003</v>
      </c>
      <c r="L70" s="202">
        <v>31901.040000000001</v>
      </c>
      <c r="M70" s="254">
        <v>37330.28</v>
      </c>
      <c r="N70" s="242">
        <v>6813.58</v>
      </c>
      <c r="O70" s="298"/>
      <c r="P70" s="70">
        <v>50000</v>
      </c>
      <c r="Q70" s="70">
        <v>32684.92</v>
      </c>
      <c r="R70" s="313">
        <v>25163.18</v>
      </c>
      <c r="S70" s="313">
        <v>40000</v>
      </c>
      <c r="T70" s="111">
        <f>+Irrigation!S68</f>
        <v>2500</v>
      </c>
      <c r="U70" s="111">
        <f>+Irrigation!T68</f>
        <v>2500</v>
      </c>
      <c r="V70" s="111">
        <f>+Irrigation!U68</f>
        <v>2500</v>
      </c>
      <c r="W70" s="111">
        <f>+Irrigation!V68</f>
        <v>2500</v>
      </c>
      <c r="X70" s="111">
        <f>+Irrigation!W68</f>
        <v>2500</v>
      </c>
      <c r="Y70" s="111">
        <f>+Irrigation!X68</f>
        <v>2500</v>
      </c>
      <c r="Z70" s="111">
        <f>+Irrigation!Y68</f>
        <v>2500</v>
      </c>
      <c r="AA70" s="111">
        <f>+Irrigation!Z68</f>
        <v>2500</v>
      </c>
      <c r="AB70" s="111">
        <f>+Irrigation!AA68</f>
        <v>2500</v>
      </c>
      <c r="AC70" s="111">
        <f>+Irrigation!AB68</f>
        <v>2500</v>
      </c>
      <c r="AD70" s="111">
        <f>+Irrigation!AC68</f>
        <v>2500</v>
      </c>
      <c r="AE70" s="428">
        <f>+Irrigation!AD68</f>
        <v>2500</v>
      </c>
      <c r="AF70" s="222">
        <f t="shared" si="9"/>
        <v>30000</v>
      </c>
    </row>
    <row r="71" spans="2:33" x14ac:dyDescent="0.25">
      <c r="C71" s="54" t="s">
        <v>81</v>
      </c>
      <c r="E71" s="54" t="s">
        <v>1</v>
      </c>
      <c r="F71" s="69">
        <v>530</v>
      </c>
      <c r="G71" s="36">
        <f>[1]Irrigation!G64</f>
        <v>1472.5</v>
      </c>
      <c r="H71" s="4">
        <v>5311.25</v>
      </c>
      <c r="I71" s="5">
        <v>22253.75</v>
      </c>
      <c r="J71" s="191">
        <v>1440.84</v>
      </c>
      <c r="K71" s="222">
        <v>28085.41</v>
      </c>
      <c r="L71" s="202" t="s">
        <v>1</v>
      </c>
      <c r="M71" s="254">
        <v>17277.25</v>
      </c>
      <c r="N71" s="242">
        <v>3722.35</v>
      </c>
      <c r="O71" s="298"/>
      <c r="P71" s="70">
        <v>5000</v>
      </c>
      <c r="Q71" s="70"/>
      <c r="R71" s="313">
        <v>373.67</v>
      </c>
      <c r="S71" s="313">
        <v>1500</v>
      </c>
      <c r="T71" s="111">
        <f>+Irrigation!S69</f>
        <v>2500</v>
      </c>
      <c r="U71" s="111" t="str">
        <f>+Irrigation!T69</f>
        <v xml:space="preserve"> </v>
      </c>
      <c r="V71" s="111" t="str">
        <f>+Irrigation!U69</f>
        <v xml:space="preserve"> </v>
      </c>
      <c r="W71" s="111" t="s">
        <v>1</v>
      </c>
      <c r="X71" s="111" t="s">
        <v>1</v>
      </c>
      <c r="Y71" s="111" t="s">
        <v>1</v>
      </c>
      <c r="Z71" s="111" t="s">
        <v>1</v>
      </c>
      <c r="AA71" s="111" t="s">
        <v>1</v>
      </c>
      <c r="AB71" s="111" t="s">
        <v>1</v>
      </c>
      <c r="AC71" s="111" t="s">
        <v>1</v>
      </c>
      <c r="AD71" s="111" t="s">
        <v>1</v>
      </c>
      <c r="AE71" s="428" t="s">
        <v>1</v>
      </c>
      <c r="AF71" s="222">
        <f t="shared" si="9"/>
        <v>2500</v>
      </c>
    </row>
    <row r="72" spans="2:33" x14ac:dyDescent="0.25">
      <c r="C72" s="54" t="s">
        <v>148</v>
      </c>
      <c r="E72" s="76" t="s">
        <v>1</v>
      </c>
      <c r="F72" s="73">
        <v>6220</v>
      </c>
      <c r="G72" s="36">
        <f>[1]Irrigation!G65</f>
        <v>5300</v>
      </c>
      <c r="H72" s="4">
        <v>6060</v>
      </c>
      <c r="I72" s="5">
        <v>5560</v>
      </c>
      <c r="J72" s="191">
        <v>6460</v>
      </c>
      <c r="K72" s="222">
        <v>5800</v>
      </c>
      <c r="L72" s="202">
        <v>6243.34</v>
      </c>
      <c r="M72" s="254">
        <v>6780</v>
      </c>
      <c r="N72" s="242">
        <v>6720</v>
      </c>
      <c r="O72" s="298">
        <v>4460</v>
      </c>
      <c r="P72" s="70">
        <v>6000</v>
      </c>
      <c r="Q72" s="70">
        <v>2280</v>
      </c>
      <c r="R72" s="312" t="s">
        <v>1</v>
      </c>
      <c r="S72" s="312">
        <v>200</v>
      </c>
      <c r="T72" s="111" t="str">
        <f>+Irrigation!S70</f>
        <v xml:space="preserve"> </v>
      </c>
      <c r="U72" s="111" t="str">
        <f>+Irrigation!T70</f>
        <v xml:space="preserve"> </v>
      </c>
      <c r="V72" s="111" t="str">
        <f>+Irrigation!U70</f>
        <v xml:space="preserve"> </v>
      </c>
      <c r="W72" s="111" t="str">
        <f>+Irrigation!V70</f>
        <v xml:space="preserve"> </v>
      </c>
      <c r="X72" s="111" t="str">
        <f>+Irrigation!W70</f>
        <v xml:space="preserve"> </v>
      </c>
      <c r="Y72" s="111" t="str">
        <f>+Irrigation!X70</f>
        <v xml:space="preserve"> </v>
      </c>
      <c r="Z72" s="111" t="str">
        <f>+Irrigation!Y70</f>
        <v xml:space="preserve"> </v>
      </c>
      <c r="AA72" s="111" t="str">
        <f>+Irrigation!Z70</f>
        <v xml:space="preserve"> </v>
      </c>
      <c r="AB72" s="111" t="str">
        <f>+Irrigation!AA70</f>
        <v xml:space="preserve"> </v>
      </c>
      <c r="AC72" s="111" t="str">
        <f>+Irrigation!AB70</f>
        <v xml:space="preserve"> </v>
      </c>
      <c r="AD72" s="111" t="str">
        <f>+Irrigation!AC70</f>
        <v xml:space="preserve"> </v>
      </c>
      <c r="AE72" s="428" t="str">
        <f>+Irrigation!AD70</f>
        <v xml:space="preserve"> </v>
      </c>
      <c r="AF72" s="215">
        <f t="shared" si="9"/>
        <v>0</v>
      </c>
    </row>
    <row r="73" spans="2:33" x14ac:dyDescent="0.25">
      <c r="B73" s="50" t="s">
        <v>1</v>
      </c>
      <c r="C73" s="54" t="s">
        <v>83</v>
      </c>
      <c r="D73" s="54"/>
      <c r="E73" s="54" t="s">
        <v>1</v>
      </c>
      <c r="F73" s="69">
        <v>26815.17</v>
      </c>
      <c r="G73" s="36">
        <f>[1]Irrigation!G66</f>
        <v>19846.71</v>
      </c>
      <c r="H73" s="4">
        <v>12820.45</v>
      </c>
      <c r="I73" s="5">
        <v>13895.56</v>
      </c>
      <c r="J73" s="191">
        <v>32195.68</v>
      </c>
      <c r="K73" s="222">
        <v>27299.360000000001</v>
      </c>
      <c r="L73" s="202">
        <v>52707.839999999997</v>
      </c>
      <c r="M73" s="254">
        <v>52422.94</v>
      </c>
      <c r="N73" s="242">
        <v>37182.18</v>
      </c>
      <c r="O73" s="298">
        <v>37786.81</v>
      </c>
      <c r="P73" s="70">
        <v>46000</v>
      </c>
      <c r="Q73" s="70">
        <v>38829.65</v>
      </c>
      <c r="R73" s="313">
        <v>43359.22</v>
      </c>
      <c r="S73" s="313">
        <v>85200</v>
      </c>
      <c r="T73" s="111">
        <f>+Irrigation!S71</f>
        <v>7083</v>
      </c>
      <c r="U73" s="111">
        <f>+Irrigation!T71</f>
        <v>7083</v>
      </c>
      <c r="V73" s="111">
        <f>+Irrigation!U71</f>
        <v>7083</v>
      </c>
      <c r="W73" s="111">
        <f>+Irrigation!V71</f>
        <v>7083</v>
      </c>
      <c r="X73" s="111">
        <f>+Irrigation!W71</f>
        <v>7084</v>
      </c>
      <c r="Y73" s="111">
        <f>+Irrigation!X71</f>
        <v>7084</v>
      </c>
      <c r="Z73" s="111">
        <f>+Irrigation!Y71</f>
        <v>7084</v>
      </c>
      <c r="AA73" s="111">
        <f>+Irrigation!Z71</f>
        <v>7084</v>
      </c>
      <c r="AB73" s="111">
        <f>+Irrigation!AA71</f>
        <v>7083</v>
      </c>
      <c r="AC73" s="111">
        <f>+Irrigation!AB71</f>
        <v>7083</v>
      </c>
      <c r="AD73" s="111">
        <f>+Irrigation!AC71</f>
        <v>7083</v>
      </c>
      <c r="AE73" s="428">
        <f>+Irrigation!AD71</f>
        <v>7083</v>
      </c>
      <c r="AF73" s="222">
        <f t="shared" si="9"/>
        <v>85000</v>
      </c>
      <c r="AG73" t="s">
        <v>1</v>
      </c>
    </row>
    <row r="74" spans="2:33" x14ac:dyDescent="0.25">
      <c r="C74" s="54" t="s">
        <v>149</v>
      </c>
      <c r="E74" s="54" t="s">
        <v>1</v>
      </c>
      <c r="F74" s="69">
        <v>17624.25</v>
      </c>
      <c r="G74" s="36">
        <f>[1]Irrigation!G67</f>
        <v>18728.27</v>
      </c>
      <c r="H74" s="4">
        <v>16224.18</v>
      </c>
      <c r="I74" s="5">
        <v>15719.64</v>
      </c>
      <c r="J74" s="191">
        <v>15633.29</v>
      </c>
      <c r="K74" s="222">
        <v>12222.57</v>
      </c>
      <c r="L74" s="202">
        <v>16223.41</v>
      </c>
      <c r="M74" s="254">
        <v>12537.35</v>
      </c>
      <c r="N74" s="242">
        <v>9239.49</v>
      </c>
      <c r="O74" s="298">
        <v>3337.83</v>
      </c>
      <c r="P74" s="70">
        <v>14700</v>
      </c>
      <c r="Q74" s="70">
        <v>6617.42</v>
      </c>
      <c r="R74" s="313">
        <v>12580.85</v>
      </c>
      <c r="S74" s="313">
        <v>11800</v>
      </c>
      <c r="T74" s="111" t="str">
        <f>+Irrigation!S72</f>
        <v xml:space="preserve"> </v>
      </c>
      <c r="U74" s="111" t="str">
        <f>+Irrigation!T72</f>
        <v xml:space="preserve"> </v>
      </c>
      <c r="V74" s="111" t="str">
        <f>+Irrigation!U72</f>
        <v xml:space="preserve"> </v>
      </c>
      <c r="W74" s="111" t="str">
        <f>+Irrigation!V72</f>
        <v xml:space="preserve"> </v>
      </c>
      <c r="X74" s="111">
        <f>+Irrigation!W72</f>
        <v>1785</v>
      </c>
      <c r="Y74" s="111">
        <f>+Irrigation!X72</f>
        <v>1786</v>
      </c>
      <c r="Z74" s="111">
        <f>+Irrigation!Y72</f>
        <v>1786</v>
      </c>
      <c r="AA74" s="111">
        <f>+Irrigation!Z72</f>
        <v>1786</v>
      </c>
      <c r="AB74" s="111">
        <f>+Irrigation!AA72</f>
        <v>1786</v>
      </c>
      <c r="AC74" s="111">
        <f>+Irrigation!AB72</f>
        <v>1786</v>
      </c>
      <c r="AD74" s="111">
        <f>+Irrigation!AC72</f>
        <v>1785</v>
      </c>
      <c r="AE74" s="428" t="str">
        <f>+Irrigation!AD72</f>
        <v xml:space="preserve"> </v>
      </c>
      <c r="AF74" s="222">
        <f t="shared" si="9"/>
        <v>12500</v>
      </c>
    </row>
    <row r="75" spans="2:33" x14ac:dyDescent="0.25">
      <c r="C75" s="54" t="s">
        <v>87</v>
      </c>
      <c r="E75" s="54" t="s">
        <v>1</v>
      </c>
      <c r="F75" s="69"/>
      <c r="G75" s="36"/>
      <c r="H75" s="4"/>
      <c r="I75" s="5"/>
      <c r="J75" s="191"/>
      <c r="K75" s="222"/>
      <c r="L75" s="202"/>
      <c r="M75" s="254" t="s">
        <v>1</v>
      </c>
      <c r="N75" s="242"/>
      <c r="O75" s="298"/>
      <c r="P75" s="70">
        <v>200</v>
      </c>
      <c r="Q75" s="70"/>
      <c r="R75" s="313"/>
      <c r="S75" s="313"/>
      <c r="T75" s="111"/>
      <c r="U75" s="111"/>
      <c r="V75" s="111"/>
      <c r="W75" s="111" t="str">
        <f>+Irrigation!V73</f>
        <v xml:space="preserve"> </v>
      </c>
      <c r="X75" s="111"/>
      <c r="Y75" s="111"/>
      <c r="Z75" s="111"/>
      <c r="AA75" s="111"/>
      <c r="AB75" s="111"/>
      <c r="AC75" s="111"/>
      <c r="AD75" s="111"/>
      <c r="AE75" s="428"/>
      <c r="AF75" s="222">
        <f t="shared" si="9"/>
        <v>0</v>
      </c>
    </row>
    <row r="76" spans="2:33" x14ac:dyDescent="0.25">
      <c r="C76" s="54" t="s">
        <v>80</v>
      </c>
      <c r="E76" s="54" t="s">
        <v>1</v>
      </c>
      <c r="F76" s="69">
        <v>6282.5</v>
      </c>
      <c r="G76" s="36">
        <f>[1]Irrigation!G68</f>
        <v>8806.19</v>
      </c>
      <c r="H76" s="4">
        <v>192.19</v>
      </c>
      <c r="I76" s="5">
        <v>375</v>
      </c>
      <c r="J76" s="191"/>
      <c r="K76" s="222"/>
      <c r="L76" s="202" t="s">
        <v>1</v>
      </c>
      <c r="M76" s="254" t="s">
        <v>1</v>
      </c>
      <c r="N76" s="242"/>
      <c r="O76" s="298"/>
      <c r="P76" s="70">
        <v>5000</v>
      </c>
      <c r="Q76" s="70"/>
      <c r="R76" s="313">
        <v>218</v>
      </c>
      <c r="S76" s="313"/>
      <c r="T76" s="111" t="str">
        <f>+Irrigation!S74</f>
        <v xml:space="preserve"> </v>
      </c>
      <c r="U76" s="111" t="str">
        <f>+Irrigation!T74</f>
        <v xml:space="preserve"> </v>
      </c>
      <c r="V76" s="111" t="str">
        <f>+Irrigation!U74</f>
        <v xml:space="preserve"> </v>
      </c>
      <c r="W76" s="111" t="str">
        <f>+Irrigation!V74</f>
        <v xml:space="preserve"> </v>
      </c>
      <c r="X76" s="111" t="str">
        <f>+Irrigation!W74</f>
        <v xml:space="preserve"> </v>
      </c>
      <c r="Y76" s="111" t="s">
        <v>1</v>
      </c>
      <c r="Z76" s="111" t="s">
        <v>1</v>
      </c>
      <c r="AA76" s="111" t="s">
        <v>1</v>
      </c>
      <c r="AB76" s="111" t="s">
        <v>1</v>
      </c>
      <c r="AC76" s="111" t="s">
        <v>1</v>
      </c>
      <c r="AD76" s="111" t="s">
        <v>1</v>
      </c>
      <c r="AE76" s="428" t="s">
        <v>1</v>
      </c>
      <c r="AF76" s="222">
        <f t="shared" si="9"/>
        <v>0</v>
      </c>
      <c r="AG76" s="429" t="s">
        <v>1</v>
      </c>
    </row>
    <row r="77" spans="2:33" hidden="1" x14ac:dyDescent="0.25">
      <c r="C77" s="54" t="s">
        <v>150</v>
      </c>
      <c r="E77" s="54"/>
      <c r="F77" s="69">
        <v>1725</v>
      </c>
      <c r="G77" s="36">
        <f>[1]Irrigation!G69</f>
        <v>952.04</v>
      </c>
      <c r="H77" s="4"/>
      <c r="I77" s="5">
        <v>80766.02</v>
      </c>
      <c r="J77" s="191">
        <v>62588.68</v>
      </c>
      <c r="K77" s="222"/>
      <c r="L77" s="202" t="s">
        <v>1</v>
      </c>
      <c r="M77" s="254"/>
      <c r="N77" s="242"/>
      <c r="O77" s="298"/>
      <c r="P77" s="70">
        <f>SUM(AB77:AE77)</f>
        <v>0</v>
      </c>
      <c r="Q77" s="70"/>
      <c r="R77" s="310"/>
      <c r="S77" s="310"/>
      <c r="T77" s="111" t="s">
        <v>1</v>
      </c>
      <c r="U77" s="111" t="s">
        <v>1</v>
      </c>
      <c r="V77" s="111" t="s">
        <v>1</v>
      </c>
      <c r="W77" s="111" t="s">
        <v>1</v>
      </c>
      <c r="X77" s="111" t="s">
        <v>1</v>
      </c>
      <c r="Y77" s="111" t="s">
        <v>1</v>
      </c>
      <c r="Z77" s="111" t="s">
        <v>1</v>
      </c>
      <c r="AA77" s="111" t="s">
        <v>1</v>
      </c>
      <c r="AB77" s="111" t="s">
        <v>1</v>
      </c>
      <c r="AC77" s="111" t="s">
        <v>1</v>
      </c>
      <c r="AD77" s="111" t="s">
        <v>1</v>
      </c>
      <c r="AE77" s="428" t="s">
        <v>1</v>
      </c>
      <c r="AF77" s="359"/>
    </row>
    <row r="78" spans="2:33" hidden="1" x14ac:dyDescent="0.25">
      <c r="C78" s="54" t="s">
        <v>88</v>
      </c>
      <c r="E78" s="54"/>
      <c r="F78" s="69"/>
      <c r="G78" s="36"/>
      <c r="H78" s="4"/>
      <c r="I78" s="5"/>
      <c r="J78" s="191"/>
      <c r="K78" s="222"/>
      <c r="L78" s="202"/>
      <c r="M78" s="254" t="s">
        <v>1</v>
      </c>
      <c r="N78" s="242" t="s">
        <v>1</v>
      </c>
      <c r="O78" s="298"/>
      <c r="P78" s="70">
        <f>SUM(T78:AE78)</f>
        <v>0</v>
      </c>
      <c r="Q78" s="70"/>
      <c r="R78" s="310"/>
      <c r="S78" s="310"/>
      <c r="T78" s="111" t="str">
        <f>+Irrigation!S76</f>
        <v xml:space="preserve"> </v>
      </c>
      <c r="U78" s="111" t="s">
        <v>1</v>
      </c>
      <c r="V78" s="111" t="str">
        <f>+Irrigation!U76</f>
        <v xml:space="preserve"> </v>
      </c>
      <c r="W78" s="111" t="s">
        <v>1</v>
      </c>
      <c r="X78" s="111" t="str">
        <f>+Irrigation!W76</f>
        <v xml:space="preserve"> </v>
      </c>
      <c r="Y78" s="111" t="s">
        <v>1</v>
      </c>
      <c r="Z78" s="111" t="str">
        <f>+Irrigation!Y76</f>
        <v xml:space="preserve"> </v>
      </c>
      <c r="AA78" s="111" t="s">
        <v>1</v>
      </c>
      <c r="AB78" s="111" t="str">
        <f>+Irrigation!AA76</f>
        <v xml:space="preserve"> </v>
      </c>
      <c r="AC78" s="111" t="s">
        <v>1</v>
      </c>
      <c r="AD78" s="111" t="str">
        <f>+Irrigation!AC76</f>
        <v xml:space="preserve"> </v>
      </c>
      <c r="AE78" s="428" t="s">
        <v>1</v>
      </c>
      <c r="AF78" s="359"/>
    </row>
    <row r="79" spans="2:33" x14ac:dyDescent="0.25">
      <c r="C79" s="54" t="s">
        <v>151</v>
      </c>
      <c r="F79" s="69">
        <v>41721.879999999997</v>
      </c>
      <c r="G79" s="36">
        <f>[1]Water!H69+[1]Irrigation!G71</f>
        <v>63208.069999999992</v>
      </c>
      <c r="H79" s="38">
        <v>23447.4</v>
      </c>
      <c r="I79" s="5">
        <v>40806.199999999997</v>
      </c>
      <c r="J79" s="191">
        <v>93273.41</v>
      </c>
      <c r="K79" s="222">
        <v>24270.19</v>
      </c>
      <c r="L79" s="202">
        <v>24747.69</v>
      </c>
      <c r="M79" s="254">
        <v>24468.47</v>
      </c>
      <c r="N79" s="242">
        <v>20401.93</v>
      </c>
      <c r="O79" s="298">
        <v>5562.5</v>
      </c>
      <c r="P79" s="70">
        <v>25500</v>
      </c>
      <c r="Q79" s="70">
        <v>37191.64</v>
      </c>
      <c r="R79" s="313">
        <v>5625</v>
      </c>
      <c r="S79" s="313">
        <v>34650</v>
      </c>
      <c r="T79" s="111" t="s">
        <v>1</v>
      </c>
      <c r="U79" s="111" t="s">
        <v>1</v>
      </c>
      <c r="V79" s="111" t="s">
        <v>1</v>
      </c>
      <c r="W79" s="111" t="s">
        <v>1</v>
      </c>
      <c r="X79" s="111">
        <f>+Irrigation!W77</f>
        <v>5000</v>
      </c>
      <c r="Y79" s="111">
        <f>+Irrigation!X77</f>
        <v>650</v>
      </c>
      <c r="Z79" s="111" t="str">
        <f>+Irrigation!Y77</f>
        <v xml:space="preserve"> </v>
      </c>
      <c r="AA79" s="111" t="str">
        <f>+Irrigation!Z77</f>
        <v xml:space="preserve"> </v>
      </c>
      <c r="AB79" s="111" t="s">
        <v>1</v>
      </c>
      <c r="AC79" s="111" t="str">
        <f>+Irrigation!AB77</f>
        <v xml:space="preserve"> </v>
      </c>
      <c r="AD79" s="111">
        <f>+Irrigation!AC77</f>
        <v>34350</v>
      </c>
      <c r="AE79" s="428" t="s">
        <v>1</v>
      </c>
      <c r="AF79" s="222">
        <f>SUM(T79:AE79)</f>
        <v>40000</v>
      </c>
      <c r="AG79" t="s">
        <v>1</v>
      </c>
    </row>
    <row r="80" spans="2:33" x14ac:dyDescent="0.25">
      <c r="C80" s="54" t="s">
        <v>84</v>
      </c>
      <c r="F80" s="227"/>
      <c r="G80" s="36"/>
      <c r="H80" s="38"/>
      <c r="I80" s="5"/>
      <c r="J80" s="191"/>
      <c r="K80" s="222"/>
      <c r="L80" s="202">
        <v>466.21</v>
      </c>
      <c r="M80" s="254">
        <v>150</v>
      </c>
      <c r="N80" s="242">
        <v>1330.51</v>
      </c>
      <c r="O80" s="298"/>
      <c r="P80" s="70">
        <v>2100</v>
      </c>
      <c r="Q80" s="70">
        <v>659</v>
      </c>
      <c r="R80" s="313" t="s">
        <v>1</v>
      </c>
      <c r="S80" s="313">
        <v>1400</v>
      </c>
      <c r="T80" s="111" t="str">
        <f>+Irrigation!S78</f>
        <v xml:space="preserve"> </v>
      </c>
      <c r="U80" s="111" t="str">
        <f>+Irrigation!T78</f>
        <v xml:space="preserve"> </v>
      </c>
      <c r="V80" s="111" t="str">
        <f>+Irrigation!U78</f>
        <v xml:space="preserve"> </v>
      </c>
      <c r="W80" s="111">
        <f>+Irrigation!V78</f>
        <v>200</v>
      </c>
      <c r="X80" s="111">
        <f>+Irrigation!W78</f>
        <v>200</v>
      </c>
      <c r="Y80" s="111">
        <f>+Irrigation!X78</f>
        <v>200</v>
      </c>
      <c r="Z80" s="111">
        <f>+Irrigation!Y78</f>
        <v>200</v>
      </c>
      <c r="AA80" s="111">
        <f>+Irrigation!Z78</f>
        <v>200</v>
      </c>
      <c r="AB80" s="111">
        <f>+Irrigation!AA78</f>
        <v>200</v>
      </c>
      <c r="AC80" s="111">
        <f>+Irrigation!AB78</f>
        <v>200</v>
      </c>
      <c r="AD80" s="111" t="str">
        <f>+Irrigation!AC78</f>
        <v xml:space="preserve"> </v>
      </c>
      <c r="AE80" s="428" t="str">
        <f>+Irrigation!AD78</f>
        <v xml:space="preserve"> </v>
      </c>
      <c r="AF80" s="222">
        <f>SUM(T80:AE80)</f>
        <v>1400</v>
      </c>
    </row>
    <row r="81" spans="2:33" x14ac:dyDescent="0.25">
      <c r="G81" s="39"/>
      <c r="H81" s="39"/>
      <c r="I81" s="39"/>
      <c r="J81" s="39"/>
      <c r="K81" s="39"/>
      <c r="L81" s="39"/>
      <c r="M81" s="39"/>
      <c r="N81" s="39"/>
      <c r="O81" s="39"/>
      <c r="P81" s="96" t="s">
        <v>1</v>
      </c>
      <c r="Q81" s="96"/>
      <c r="R81" t="s">
        <v>1</v>
      </c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t="s">
        <v>1</v>
      </c>
    </row>
    <row r="82" spans="2:33" x14ac:dyDescent="0.25">
      <c r="B82" s="66" t="s">
        <v>133</v>
      </c>
      <c r="F82" s="97">
        <f>SUM(F68:F81)</f>
        <v>104199.69</v>
      </c>
      <c r="G82" s="104">
        <f>SUM(G68:G77)</f>
        <v>55409.57</v>
      </c>
      <c r="H82" s="105">
        <f>SUM(H68:H79)</f>
        <v>67589.19</v>
      </c>
      <c r="I82" s="106">
        <f>SUM(I68:I79)</f>
        <v>191137.32</v>
      </c>
      <c r="J82" s="189">
        <f>SUM(J68:J79)</f>
        <v>235567.54</v>
      </c>
      <c r="K82" s="219">
        <f>SUM(K68:K79)</f>
        <v>139624.23000000001</v>
      </c>
      <c r="L82" s="200">
        <f t="shared" ref="L82:AE82" si="10">SUM(L68:L80)</f>
        <v>133168.00999999998</v>
      </c>
      <c r="M82" s="251">
        <f>SUM(M68:M80)</f>
        <v>151506.17000000001</v>
      </c>
      <c r="N82" s="239">
        <f t="shared" si="10"/>
        <v>86000.29</v>
      </c>
      <c r="O82" s="300">
        <f t="shared" si="10"/>
        <v>51333.31</v>
      </c>
      <c r="P82" s="98">
        <f>SUM(P68:P80)</f>
        <v>155600</v>
      </c>
      <c r="Q82" s="98">
        <f>SUM(Q68:Q80)</f>
        <v>118454.85</v>
      </c>
      <c r="R82" s="317">
        <f>SUM(R68:R80)</f>
        <v>88425.900000000009</v>
      </c>
      <c r="S82" s="317">
        <f>SUM(S68:S80)</f>
        <v>175250</v>
      </c>
      <c r="T82" s="107">
        <f t="shared" si="10"/>
        <v>12108</v>
      </c>
      <c r="U82" s="107">
        <f t="shared" si="10"/>
        <v>9608</v>
      </c>
      <c r="V82" s="107">
        <f t="shared" si="10"/>
        <v>9695.5</v>
      </c>
      <c r="W82" s="107">
        <f t="shared" si="10"/>
        <v>9808</v>
      </c>
      <c r="X82" s="107">
        <f t="shared" si="10"/>
        <v>16594</v>
      </c>
      <c r="Y82" s="107">
        <f t="shared" si="10"/>
        <v>12332.5</v>
      </c>
      <c r="Z82" s="107">
        <f t="shared" si="10"/>
        <v>11595</v>
      </c>
      <c r="AA82" s="107">
        <f t="shared" si="10"/>
        <v>11595</v>
      </c>
      <c r="AB82" s="107">
        <f t="shared" si="10"/>
        <v>11681.5</v>
      </c>
      <c r="AC82" s="107">
        <f t="shared" si="10"/>
        <v>11594</v>
      </c>
      <c r="AD82" s="107">
        <f t="shared" si="10"/>
        <v>45743</v>
      </c>
      <c r="AE82" s="107">
        <f t="shared" si="10"/>
        <v>9695.5</v>
      </c>
      <c r="AF82" s="222">
        <f>SUM(AF68:AF80)</f>
        <v>172050</v>
      </c>
    </row>
    <row r="83" spans="2:33" x14ac:dyDescent="0.25">
      <c r="B83" s="66"/>
      <c r="G83" s="99"/>
      <c r="H83" s="99"/>
      <c r="I83" s="99"/>
      <c r="J83" s="99"/>
      <c r="K83" s="99"/>
      <c r="L83" s="100"/>
      <c r="M83" s="100"/>
      <c r="N83" s="100"/>
      <c r="O83" s="100"/>
      <c r="P83" s="39">
        <f>SUM(P68:P80)</f>
        <v>155600</v>
      </c>
      <c r="Q83" s="39"/>
      <c r="R83" s="39" t="s">
        <v>1</v>
      </c>
      <c r="S83" s="39"/>
      <c r="T83" s="95"/>
      <c r="U83" s="95"/>
      <c r="V83" s="95"/>
      <c r="W83" s="95"/>
      <c r="X83" s="95"/>
      <c r="Y83" s="95"/>
      <c r="Z83" s="95"/>
      <c r="AA83" s="95"/>
      <c r="AB83" s="95"/>
      <c r="AC83" s="95"/>
      <c r="AD83" s="95"/>
      <c r="AE83" s="101"/>
      <c r="AF83" s="39">
        <f>SUM(T82:AE82)</f>
        <v>172050</v>
      </c>
    </row>
    <row r="84" spans="2:33" x14ac:dyDescent="0.25">
      <c r="B84" s="66" t="s">
        <v>152</v>
      </c>
      <c r="G84" s="102"/>
      <c r="H84" s="102"/>
      <c r="I84" s="99"/>
      <c r="J84" s="99"/>
      <c r="K84" s="99"/>
      <c r="L84" s="42"/>
      <c r="M84" s="42"/>
      <c r="N84" s="42"/>
      <c r="O84" s="42"/>
      <c r="P84" s="46"/>
      <c r="Q84" s="46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96" t="s">
        <v>1</v>
      </c>
    </row>
    <row r="85" spans="2:33" x14ac:dyDescent="0.25">
      <c r="B85" s="66"/>
      <c r="C85" t="s">
        <v>76</v>
      </c>
      <c r="F85" s="69">
        <v>83.97</v>
      </c>
      <c r="G85" s="47">
        <f>[1]Water!H60</f>
        <v>88.45</v>
      </c>
      <c r="H85" s="4">
        <v>75.7</v>
      </c>
      <c r="I85" s="5">
        <v>95.21</v>
      </c>
      <c r="J85" s="191">
        <v>129.26</v>
      </c>
      <c r="K85" s="222">
        <v>134.59</v>
      </c>
      <c r="L85" s="202">
        <v>153.96</v>
      </c>
      <c r="M85" s="248">
        <v>117.55</v>
      </c>
      <c r="N85" s="242">
        <v>391.92</v>
      </c>
      <c r="O85" s="298">
        <v>105.08</v>
      </c>
      <c r="P85" s="70">
        <v>500</v>
      </c>
      <c r="Q85" s="70">
        <v>145.75</v>
      </c>
      <c r="R85" s="313">
        <v>431.72</v>
      </c>
      <c r="S85" s="313">
        <v>200</v>
      </c>
      <c r="T85" s="111" t="str">
        <f>+Water!S64</f>
        <v xml:space="preserve"> </v>
      </c>
      <c r="U85" s="111" t="s">
        <v>1</v>
      </c>
      <c r="V85" s="111">
        <f>+Water!U64</f>
        <v>87.5</v>
      </c>
      <c r="W85" s="111" t="str">
        <f>+Water!V64</f>
        <v xml:space="preserve"> </v>
      </c>
      <c r="X85" s="111" t="s">
        <v>1</v>
      </c>
      <c r="Y85" s="111">
        <f>+Water!X64</f>
        <v>87.5</v>
      </c>
      <c r="Z85" s="111" t="str">
        <f>+Water!Y64</f>
        <v xml:space="preserve"> </v>
      </c>
      <c r="AA85" s="111" t="s">
        <v>1</v>
      </c>
      <c r="AB85" s="111">
        <f>+Water!AA64</f>
        <v>87.5</v>
      </c>
      <c r="AC85" s="111" t="str">
        <f>+Water!AB64</f>
        <v xml:space="preserve"> </v>
      </c>
      <c r="AD85" s="111" t="s">
        <v>1</v>
      </c>
      <c r="AE85" s="428">
        <f>+Water!AD64</f>
        <v>87.5</v>
      </c>
      <c r="AF85" s="222">
        <f t="shared" ref="AF85:AF94" si="11">SUM(T85:AE85)</f>
        <v>350</v>
      </c>
    </row>
    <row r="86" spans="2:33" x14ac:dyDescent="0.25">
      <c r="C86" s="54" t="s">
        <v>77</v>
      </c>
      <c r="D86" s="54"/>
      <c r="E86" s="76" t="s">
        <v>1</v>
      </c>
      <c r="F86" s="73">
        <v>894.05</v>
      </c>
      <c r="G86" s="47">
        <f>[1]Water!H61</f>
        <v>573.21</v>
      </c>
      <c r="H86" s="4">
        <v>750.82</v>
      </c>
      <c r="I86" s="5">
        <v>474.22</v>
      </c>
      <c r="J86" s="191">
        <v>644.63</v>
      </c>
      <c r="K86" s="222">
        <v>309.39</v>
      </c>
      <c r="L86" s="202">
        <v>1152.49</v>
      </c>
      <c r="M86" s="248">
        <v>574.22</v>
      </c>
      <c r="N86" s="242">
        <v>2050.23</v>
      </c>
      <c r="O86" s="298">
        <v>18.27</v>
      </c>
      <c r="P86" s="70">
        <v>1010</v>
      </c>
      <c r="Q86" s="70">
        <v>5222.1499999999996</v>
      </c>
      <c r="R86" s="313">
        <v>2688.18</v>
      </c>
      <c r="S86" s="313">
        <v>2500</v>
      </c>
      <c r="T86" s="111">
        <f>+Water!S65</f>
        <v>208</v>
      </c>
      <c r="U86" s="111">
        <f>+Water!T65</f>
        <v>208</v>
      </c>
      <c r="V86" s="111">
        <f>+Water!U65</f>
        <v>209</v>
      </c>
      <c r="W86" s="111">
        <f>+Water!V65</f>
        <v>208</v>
      </c>
      <c r="X86" s="111">
        <f>+Water!W65</f>
        <v>209</v>
      </c>
      <c r="Y86" s="111">
        <f>+Water!X65</f>
        <v>208</v>
      </c>
      <c r="Z86" s="111">
        <f>+Water!Y65</f>
        <v>209</v>
      </c>
      <c r="AA86" s="111">
        <f>+Water!Z65</f>
        <v>208</v>
      </c>
      <c r="AB86" s="111">
        <f>+Water!AA65</f>
        <v>209</v>
      </c>
      <c r="AC86" s="111">
        <f>+Water!AB65</f>
        <v>208</v>
      </c>
      <c r="AD86" s="111">
        <f>+Water!AC65</f>
        <v>208</v>
      </c>
      <c r="AE86" s="428">
        <f>+Water!AD65</f>
        <v>208</v>
      </c>
      <c r="AF86" s="222">
        <f t="shared" si="11"/>
        <v>2500</v>
      </c>
    </row>
    <row r="87" spans="2:33" x14ac:dyDescent="0.25">
      <c r="C87" s="54" t="s">
        <v>78</v>
      </c>
      <c r="D87" s="54"/>
      <c r="E87" s="76" t="s">
        <v>1</v>
      </c>
      <c r="F87" s="73">
        <v>4254.5600000000004</v>
      </c>
      <c r="G87" s="47">
        <f>[1]Water!H62</f>
        <v>5318.19</v>
      </c>
      <c r="H87" s="4">
        <v>23453.81</v>
      </c>
      <c r="I87" s="5">
        <v>8511.24</v>
      </c>
      <c r="J87" s="191">
        <v>18952.650000000001</v>
      </c>
      <c r="K87" s="222">
        <v>17006.54</v>
      </c>
      <c r="L87" s="202">
        <v>26106.19</v>
      </c>
      <c r="M87" s="248">
        <v>24520.560000000001</v>
      </c>
      <c r="N87" s="242">
        <v>30979.24</v>
      </c>
      <c r="O87" s="298">
        <v>26557.49</v>
      </c>
      <c r="P87" s="70">
        <v>40000</v>
      </c>
      <c r="Q87" s="70">
        <v>56983.42</v>
      </c>
      <c r="R87" s="313">
        <v>32254.12</v>
      </c>
      <c r="S87" s="313">
        <v>40000</v>
      </c>
      <c r="T87" s="111">
        <f>+Water!S66</f>
        <v>2500</v>
      </c>
      <c r="U87" s="111">
        <f>+Water!T66</f>
        <v>2500</v>
      </c>
      <c r="V87" s="111">
        <f>+Water!U66</f>
        <v>2500</v>
      </c>
      <c r="W87" s="111">
        <f>+Water!V66</f>
        <v>2500</v>
      </c>
      <c r="X87" s="111">
        <f>+Water!W66</f>
        <v>2500</v>
      </c>
      <c r="Y87" s="111">
        <f>+Water!X66</f>
        <v>2500</v>
      </c>
      <c r="Z87" s="111">
        <f>+Water!Y66</f>
        <v>2500</v>
      </c>
      <c r="AA87" s="111">
        <f>+Water!Z66</f>
        <v>2500</v>
      </c>
      <c r="AB87" s="111">
        <f>+Water!AA66</f>
        <v>2500</v>
      </c>
      <c r="AC87" s="111">
        <f>+Water!AB66</f>
        <v>2500</v>
      </c>
      <c r="AD87" s="111">
        <f>+Water!AC66</f>
        <v>2500</v>
      </c>
      <c r="AE87" s="428">
        <f>+Water!AD66</f>
        <v>2500</v>
      </c>
      <c r="AF87" s="222">
        <f t="shared" si="11"/>
        <v>30000</v>
      </c>
    </row>
    <row r="88" spans="2:33" x14ac:dyDescent="0.25">
      <c r="C88" s="54" t="s">
        <v>80</v>
      </c>
      <c r="E88" s="54" t="s">
        <v>1</v>
      </c>
      <c r="F88" s="69">
        <v>8682.5</v>
      </c>
      <c r="G88" s="47">
        <f>[1]Water!H63</f>
        <v>10892.67</v>
      </c>
      <c r="H88" s="4">
        <v>2592.19</v>
      </c>
      <c r="I88" s="5" t="s">
        <v>1</v>
      </c>
      <c r="J88" s="191"/>
      <c r="K88" s="222">
        <v>985</v>
      </c>
      <c r="L88" s="202" t="s">
        <v>1</v>
      </c>
      <c r="M88" s="248">
        <v>5235</v>
      </c>
      <c r="N88" s="242" t="s">
        <v>1</v>
      </c>
      <c r="O88" s="298">
        <v>664.8</v>
      </c>
      <c r="P88" s="70">
        <v>4200</v>
      </c>
      <c r="Q88" s="70"/>
      <c r="R88" s="313" t="s">
        <v>1</v>
      </c>
      <c r="S88" s="313">
        <v>3600</v>
      </c>
      <c r="T88" s="111">
        <f>+Water!S67</f>
        <v>167</v>
      </c>
      <c r="U88" s="111">
        <f>+Water!T67</f>
        <v>167</v>
      </c>
      <c r="V88" s="111">
        <f>+Water!U67</f>
        <v>167</v>
      </c>
      <c r="W88" s="111">
        <f>+Water!V67</f>
        <v>167</v>
      </c>
      <c r="X88" s="111">
        <f>+Water!W67</f>
        <v>167</v>
      </c>
      <c r="Y88" s="111">
        <f>+Water!X67</f>
        <v>167</v>
      </c>
      <c r="Z88" s="111">
        <f>+Water!Y67</f>
        <v>167</v>
      </c>
      <c r="AA88" s="111">
        <f>+Water!Z67</f>
        <v>167</v>
      </c>
      <c r="AB88" s="111">
        <f>+Water!AA67</f>
        <v>166</v>
      </c>
      <c r="AC88" s="111">
        <f>+Water!AB67</f>
        <v>166</v>
      </c>
      <c r="AD88" s="111">
        <f>+Water!AC67</f>
        <v>166</v>
      </c>
      <c r="AE88" s="428">
        <f>+Water!AD67</f>
        <v>166</v>
      </c>
      <c r="AF88" s="222">
        <f t="shared" si="11"/>
        <v>2000</v>
      </c>
    </row>
    <row r="89" spans="2:33" x14ac:dyDescent="0.25">
      <c r="C89" s="54" t="s">
        <v>153</v>
      </c>
      <c r="E89" s="54" t="s">
        <v>1</v>
      </c>
      <c r="F89" s="69">
        <v>3011.75</v>
      </c>
      <c r="G89" s="47">
        <f>[1]Water!H64</f>
        <v>25604.04</v>
      </c>
      <c r="H89" s="4">
        <v>4922.5</v>
      </c>
      <c r="I89" s="5">
        <v>2850</v>
      </c>
      <c r="J89" s="191">
        <v>1308.33</v>
      </c>
      <c r="K89" s="222">
        <v>4851.67</v>
      </c>
      <c r="L89" s="202">
        <v>21679</v>
      </c>
      <c r="M89" s="248">
        <v>12003.51</v>
      </c>
      <c r="N89" s="242">
        <v>4523.58</v>
      </c>
      <c r="O89" s="298">
        <v>2321.25</v>
      </c>
      <c r="P89" s="70">
        <v>5000</v>
      </c>
      <c r="Q89" s="70">
        <v>1317.51</v>
      </c>
      <c r="R89" s="313">
        <v>1784.17</v>
      </c>
      <c r="S89" s="313">
        <v>3500</v>
      </c>
      <c r="T89" s="111">
        <f>+Water!S68</f>
        <v>3500</v>
      </c>
      <c r="U89" s="111" t="str">
        <f>+Water!T68</f>
        <v xml:space="preserve"> </v>
      </c>
      <c r="V89" s="111" t="str">
        <f>+Water!U68</f>
        <v xml:space="preserve"> </v>
      </c>
      <c r="W89" s="111" t="str">
        <f>+Water!V68</f>
        <v xml:space="preserve"> </v>
      </c>
      <c r="X89" s="111" t="str">
        <f>+Water!W68</f>
        <v xml:space="preserve"> </v>
      </c>
      <c r="Y89" s="111" t="str">
        <f>+Water!X68</f>
        <v xml:space="preserve"> </v>
      </c>
      <c r="Z89" s="111" t="str">
        <f>+Water!Y68</f>
        <v xml:space="preserve"> </v>
      </c>
      <c r="AA89" s="111" t="str">
        <f>+Water!Z68</f>
        <v xml:space="preserve"> </v>
      </c>
      <c r="AB89" s="111" t="str">
        <f>+Water!AA68</f>
        <v xml:space="preserve"> </v>
      </c>
      <c r="AC89" s="111" t="str">
        <f>+Water!AB68</f>
        <v xml:space="preserve"> </v>
      </c>
      <c r="AD89" s="111" t="str">
        <f>+Water!AC68</f>
        <v xml:space="preserve"> </v>
      </c>
      <c r="AE89" s="428" t="str">
        <f>+Water!AD68</f>
        <v xml:space="preserve"> </v>
      </c>
      <c r="AF89" s="222">
        <f t="shared" si="11"/>
        <v>3500</v>
      </c>
    </row>
    <row r="90" spans="2:33" x14ac:dyDescent="0.25">
      <c r="C90" s="54" t="s">
        <v>154</v>
      </c>
      <c r="E90" s="76" t="s">
        <v>1</v>
      </c>
      <c r="F90" s="73">
        <v>11140</v>
      </c>
      <c r="G90" s="47">
        <f>[1]Water!H65</f>
        <v>6680</v>
      </c>
      <c r="H90" s="4">
        <v>5580</v>
      </c>
      <c r="I90" s="5">
        <v>7120</v>
      </c>
      <c r="J90" s="191">
        <v>7000</v>
      </c>
      <c r="K90" s="222">
        <v>7240</v>
      </c>
      <c r="L90" s="202">
        <v>7333.33</v>
      </c>
      <c r="M90" s="248">
        <v>7320</v>
      </c>
      <c r="N90" s="242">
        <v>7020</v>
      </c>
      <c r="O90" s="298">
        <v>5200</v>
      </c>
      <c r="P90" s="70">
        <v>7200</v>
      </c>
      <c r="Q90" s="70">
        <v>2640</v>
      </c>
      <c r="R90" s="312" t="s">
        <v>1</v>
      </c>
      <c r="S90" s="312">
        <v>200</v>
      </c>
      <c r="T90" s="111" t="str">
        <f>+Water!S69</f>
        <v xml:space="preserve"> </v>
      </c>
      <c r="U90" s="111" t="str">
        <f>+Water!T69</f>
        <v xml:space="preserve"> </v>
      </c>
      <c r="V90" s="111" t="str">
        <f>+Water!U69</f>
        <v xml:space="preserve"> </v>
      </c>
      <c r="W90" s="111" t="str">
        <f>+Water!V69</f>
        <v xml:space="preserve"> </v>
      </c>
      <c r="X90" s="111" t="str">
        <f>+Water!W69</f>
        <v xml:space="preserve"> </v>
      </c>
      <c r="Y90" s="111" t="str">
        <f>+Water!X69</f>
        <v xml:space="preserve"> </v>
      </c>
      <c r="Z90" s="111" t="str">
        <f>+Water!Y69</f>
        <v xml:space="preserve"> </v>
      </c>
      <c r="AA90" s="111" t="str">
        <f>+Water!Z69</f>
        <v xml:space="preserve"> </v>
      </c>
      <c r="AB90" s="111" t="str">
        <f>+Water!AA69</f>
        <v xml:space="preserve"> </v>
      </c>
      <c r="AC90" s="111" t="str">
        <f>+Water!AB69</f>
        <v xml:space="preserve"> </v>
      </c>
      <c r="AD90" s="111" t="str">
        <f>+Water!AC69</f>
        <v xml:space="preserve"> </v>
      </c>
      <c r="AE90" s="428" t="str">
        <f>+Water!AD69</f>
        <v xml:space="preserve"> </v>
      </c>
      <c r="AF90" s="215">
        <f t="shared" si="11"/>
        <v>0</v>
      </c>
    </row>
    <row r="91" spans="2:33" x14ac:dyDescent="0.25">
      <c r="C91" s="54" t="s">
        <v>83</v>
      </c>
      <c r="D91" s="54"/>
      <c r="E91" s="76" t="s">
        <v>1</v>
      </c>
      <c r="F91" s="73">
        <v>25554.45</v>
      </c>
      <c r="G91" s="47">
        <f>[1]Water!H66</f>
        <v>35259.230000000003</v>
      </c>
      <c r="H91" s="4">
        <v>44647.46</v>
      </c>
      <c r="I91" s="5">
        <v>36178.400000000001</v>
      </c>
      <c r="J91" s="191">
        <v>35430.65</v>
      </c>
      <c r="K91" s="222">
        <v>76590.95</v>
      </c>
      <c r="L91" s="202">
        <v>172852.02</v>
      </c>
      <c r="M91" s="248">
        <v>85527.2</v>
      </c>
      <c r="N91" s="242">
        <v>156303.73000000001</v>
      </c>
      <c r="O91" s="298">
        <v>71765.02</v>
      </c>
      <c r="P91" s="70">
        <v>130000</v>
      </c>
      <c r="Q91" s="70">
        <v>79967.86</v>
      </c>
      <c r="R91" s="312">
        <v>86884.41</v>
      </c>
      <c r="S91" s="312">
        <v>120000</v>
      </c>
      <c r="T91" s="111">
        <f>+Water!S70</f>
        <v>7084</v>
      </c>
      <c r="U91" s="111">
        <f>+Water!T70</f>
        <v>7084</v>
      </c>
      <c r="V91" s="111">
        <f>+Water!U70</f>
        <v>7084</v>
      </c>
      <c r="W91" s="111">
        <f>+Water!V70</f>
        <v>7084</v>
      </c>
      <c r="X91" s="111">
        <f>+Water!W70</f>
        <v>7083</v>
      </c>
      <c r="Y91" s="111">
        <f>+Water!X70</f>
        <v>7083</v>
      </c>
      <c r="Z91" s="111">
        <f>+Water!Y70</f>
        <v>7083</v>
      </c>
      <c r="AA91" s="111">
        <f>+Water!Z70</f>
        <v>7083</v>
      </c>
      <c r="AB91" s="111">
        <f>+Water!AA70</f>
        <v>7083</v>
      </c>
      <c r="AC91" s="111">
        <f>+Water!AB70</f>
        <v>7083</v>
      </c>
      <c r="AD91" s="111">
        <f>+Water!AC70</f>
        <v>7083</v>
      </c>
      <c r="AE91" s="428">
        <f>+Water!AD70</f>
        <v>7083</v>
      </c>
      <c r="AF91" s="215">
        <f t="shared" si="11"/>
        <v>85000</v>
      </c>
      <c r="AG91" s="68" t="s">
        <v>1</v>
      </c>
    </row>
    <row r="92" spans="2:33" x14ac:dyDescent="0.25">
      <c r="C92" s="54" t="s">
        <v>84</v>
      </c>
      <c r="D92" s="410">
        <v>3500</v>
      </c>
      <c r="E92" s="54"/>
      <c r="F92" s="69">
        <v>937</v>
      </c>
      <c r="G92" s="47">
        <f>[1]Water!H67</f>
        <v>3343</v>
      </c>
      <c r="H92" s="4">
        <v>3214</v>
      </c>
      <c r="I92" s="5">
        <v>3427</v>
      </c>
      <c r="J92" s="191">
        <v>952</v>
      </c>
      <c r="K92" s="222">
        <v>5187</v>
      </c>
      <c r="L92" s="202">
        <v>1941.5</v>
      </c>
      <c r="M92" s="248">
        <v>522</v>
      </c>
      <c r="N92" s="242">
        <v>2876</v>
      </c>
      <c r="O92" s="298">
        <v>914</v>
      </c>
      <c r="P92" s="70">
        <v>3600</v>
      </c>
      <c r="Q92" s="70">
        <v>1303</v>
      </c>
      <c r="R92" s="312">
        <v>2224</v>
      </c>
      <c r="S92" s="312">
        <v>7050</v>
      </c>
      <c r="T92" s="111">
        <f>+Water!S71</f>
        <v>350</v>
      </c>
      <c r="U92" s="111">
        <f>+Water!T71</f>
        <v>4000</v>
      </c>
      <c r="V92" s="111">
        <f>+Water!U71</f>
        <v>250</v>
      </c>
      <c r="W92" s="111">
        <f>+Water!V71</f>
        <v>450</v>
      </c>
      <c r="X92" s="111">
        <f>+Water!W71</f>
        <v>250</v>
      </c>
      <c r="Y92" s="111">
        <f>+Water!X71</f>
        <v>250</v>
      </c>
      <c r="Z92" s="111">
        <f>+Water!Y71</f>
        <v>250</v>
      </c>
      <c r="AA92" s="111">
        <f>+Water!Z71</f>
        <v>250</v>
      </c>
      <c r="AB92" s="111">
        <f>+Water!AA71</f>
        <v>250</v>
      </c>
      <c r="AC92" s="111">
        <f>+Water!AB71</f>
        <v>250</v>
      </c>
      <c r="AD92" s="111">
        <f>+Water!AC71</f>
        <v>250</v>
      </c>
      <c r="AE92" s="428">
        <f>+Water!AD71</f>
        <v>250</v>
      </c>
      <c r="AF92" s="215">
        <f t="shared" si="11"/>
        <v>7050</v>
      </c>
    </row>
    <row r="93" spans="2:33" x14ac:dyDescent="0.25">
      <c r="C93" t="s">
        <v>149</v>
      </c>
      <c r="E93" s="76" t="s">
        <v>1</v>
      </c>
      <c r="F93" s="73">
        <v>15512.07</v>
      </c>
      <c r="G93" s="47">
        <f>[1]Water!H68</f>
        <v>14562.11</v>
      </c>
      <c r="H93" s="4">
        <v>14450.75</v>
      </c>
      <c r="I93" s="5">
        <v>13909</v>
      </c>
      <c r="J93" s="191">
        <v>14991.92</v>
      </c>
      <c r="K93" s="222">
        <v>15069.39</v>
      </c>
      <c r="L93" s="202">
        <v>13496.57</v>
      </c>
      <c r="M93" s="248">
        <v>13822.16</v>
      </c>
      <c r="N93" s="242">
        <v>11871.21</v>
      </c>
      <c r="O93" s="298">
        <v>10853.86</v>
      </c>
      <c r="P93" s="70">
        <v>14400</v>
      </c>
      <c r="Q93" s="70">
        <v>15212.91</v>
      </c>
      <c r="R93" s="312">
        <v>14483.71</v>
      </c>
      <c r="S93" s="312">
        <v>15700</v>
      </c>
      <c r="T93" s="111">
        <f>+Water!S72</f>
        <v>1459</v>
      </c>
      <c r="U93" s="111">
        <f>+Water!T72</f>
        <v>1459</v>
      </c>
      <c r="V93" s="111">
        <f>+Water!U72</f>
        <v>1459</v>
      </c>
      <c r="W93" s="111">
        <f>+Water!V72</f>
        <v>1459</v>
      </c>
      <c r="X93" s="111">
        <f>+Water!W72</f>
        <v>1458</v>
      </c>
      <c r="Y93" s="111">
        <f>+Water!X72</f>
        <v>1458</v>
      </c>
      <c r="Z93" s="111">
        <f>+Water!Y72</f>
        <v>1458</v>
      </c>
      <c r="AA93" s="111">
        <f>+Water!Z72</f>
        <v>1458</v>
      </c>
      <c r="AB93" s="111">
        <f>+Water!AA72</f>
        <v>1458</v>
      </c>
      <c r="AC93" s="111">
        <f>+Water!AB72</f>
        <v>1458</v>
      </c>
      <c r="AD93" s="111">
        <f>+Water!AC72</f>
        <v>1458</v>
      </c>
      <c r="AE93" s="428">
        <f>+Water!AD72</f>
        <v>1458</v>
      </c>
      <c r="AF93" s="215">
        <f t="shared" si="11"/>
        <v>17500</v>
      </c>
    </row>
    <row r="94" spans="2:33" x14ac:dyDescent="0.25">
      <c r="C94" s="54" t="s">
        <v>87</v>
      </c>
      <c r="E94" s="76"/>
      <c r="F94" s="73"/>
      <c r="G94" s="47"/>
      <c r="H94" s="4"/>
      <c r="I94" s="5"/>
      <c r="J94" s="191"/>
      <c r="K94" s="222"/>
      <c r="L94" s="202"/>
      <c r="M94" s="248" t="s">
        <v>1</v>
      </c>
      <c r="N94" s="242"/>
      <c r="O94" s="298"/>
      <c r="P94" s="70">
        <v>150</v>
      </c>
      <c r="Q94" s="70"/>
      <c r="R94" s="312">
        <v>167.99</v>
      </c>
      <c r="S94" s="312"/>
      <c r="T94" s="111"/>
      <c r="U94" s="111"/>
      <c r="V94" s="111"/>
      <c r="W94" s="111" t="str">
        <f>Water!V73</f>
        <v xml:space="preserve"> </v>
      </c>
      <c r="X94" s="111"/>
      <c r="Y94" s="111"/>
      <c r="Z94" s="111"/>
      <c r="AA94" s="111"/>
      <c r="AB94" s="111"/>
      <c r="AC94" s="111"/>
      <c r="AD94" s="111"/>
      <c r="AE94" s="428"/>
      <c r="AF94" s="215">
        <f t="shared" si="11"/>
        <v>0</v>
      </c>
    </row>
    <row r="95" spans="2:33" hidden="1" x14ac:dyDescent="0.25">
      <c r="C95" s="54" t="s">
        <v>88</v>
      </c>
      <c r="E95" s="76"/>
      <c r="F95" s="73"/>
      <c r="G95" s="47"/>
      <c r="H95" s="4"/>
      <c r="I95" s="5"/>
      <c r="J95" s="191"/>
      <c r="K95" s="222"/>
      <c r="L95" s="202"/>
      <c r="M95" s="248" t="s">
        <v>1</v>
      </c>
      <c r="N95" s="242" t="s">
        <v>1</v>
      </c>
      <c r="O95" s="298"/>
      <c r="P95" s="70">
        <f t="shared" ref="P95" si="12">SUM(T95:AE95)</f>
        <v>0</v>
      </c>
      <c r="Q95" s="70"/>
      <c r="R95" s="318"/>
      <c r="S95" s="318"/>
      <c r="T95" s="256" t="str">
        <f>+Water!S74</f>
        <v xml:space="preserve"> </v>
      </c>
      <c r="U95" s="256" t="s">
        <v>1</v>
      </c>
      <c r="V95" s="256" t="str">
        <f>+Water!U74</f>
        <v xml:space="preserve"> </v>
      </c>
      <c r="W95" s="256" t="s">
        <v>1</v>
      </c>
      <c r="X95" s="256" t="str">
        <f>+Water!W74</f>
        <v xml:space="preserve"> </v>
      </c>
      <c r="Y95" s="256" t="s">
        <v>1</v>
      </c>
      <c r="Z95" s="256" t="str">
        <f>+Water!Y74</f>
        <v xml:space="preserve"> </v>
      </c>
      <c r="AA95" s="256" t="s">
        <v>1</v>
      </c>
      <c r="AB95" s="256" t="str">
        <f>+Water!AA74</f>
        <v xml:space="preserve"> </v>
      </c>
      <c r="AC95" s="256" t="s">
        <v>1</v>
      </c>
      <c r="AD95" s="256" t="str">
        <f>+Water!AC74</f>
        <v xml:space="preserve"> </v>
      </c>
      <c r="AE95" s="407" t="s">
        <v>1</v>
      </c>
      <c r="AF95" s="217"/>
    </row>
    <row r="96" spans="2:33" x14ac:dyDescent="0.25">
      <c r="C96" s="54" t="s">
        <v>151</v>
      </c>
      <c r="F96" s="69">
        <v>41721.879999999997</v>
      </c>
      <c r="G96" s="36">
        <v>63208.07</v>
      </c>
      <c r="H96" s="87">
        <v>31627.31</v>
      </c>
      <c r="I96" s="5">
        <v>40511.51</v>
      </c>
      <c r="J96" s="191">
        <v>105097.51</v>
      </c>
      <c r="K96" s="222">
        <v>109176.3</v>
      </c>
      <c r="L96" s="202">
        <v>110645.3</v>
      </c>
      <c r="M96" s="248">
        <v>113936.54</v>
      </c>
      <c r="N96" s="242">
        <v>114872.18</v>
      </c>
      <c r="O96" s="298"/>
      <c r="P96" s="70">
        <v>120000</v>
      </c>
      <c r="Q96" s="70">
        <v>117605.6</v>
      </c>
      <c r="R96" s="312" t="s">
        <v>1</v>
      </c>
      <c r="S96" s="312">
        <v>175000</v>
      </c>
      <c r="T96" s="31" t="s">
        <v>1</v>
      </c>
      <c r="U96" s="31" t="s">
        <v>1</v>
      </c>
      <c r="V96" s="31" t="s">
        <v>1</v>
      </c>
      <c r="W96" s="31" t="s">
        <v>1</v>
      </c>
      <c r="X96" s="31" t="s">
        <v>1</v>
      </c>
      <c r="Y96" s="31" t="s">
        <v>1</v>
      </c>
      <c r="Z96" s="31" t="s">
        <v>1</v>
      </c>
      <c r="AA96" s="268" t="s">
        <v>1</v>
      </c>
      <c r="AB96" s="268" t="s">
        <v>1</v>
      </c>
      <c r="AC96" s="31" t="s">
        <v>1</v>
      </c>
      <c r="AD96" s="268">
        <f>+Water!AC75</f>
        <v>190000</v>
      </c>
      <c r="AE96" s="426" t="s">
        <v>1</v>
      </c>
      <c r="AF96" s="215">
        <f>SUM(T96:AE96)</f>
        <v>190000</v>
      </c>
      <c r="AG96" t="s">
        <v>1</v>
      </c>
    </row>
    <row r="97" spans="2:33" x14ac:dyDescent="0.25">
      <c r="F97" s="88"/>
      <c r="G97" s="39"/>
      <c r="H97" s="39"/>
      <c r="I97" s="39"/>
      <c r="J97" s="39"/>
      <c r="K97" s="39"/>
      <c r="L97" s="39"/>
      <c r="M97" s="134"/>
      <c r="N97" s="39"/>
      <c r="O97" s="39"/>
      <c r="P97" s="96" t="s">
        <v>1</v>
      </c>
      <c r="Q97" s="96"/>
      <c r="R97" t="s">
        <v>1</v>
      </c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2"/>
      <c r="AF97" t="s">
        <v>1</v>
      </c>
    </row>
    <row r="98" spans="2:33" x14ac:dyDescent="0.25">
      <c r="B98" s="66" t="s">
        <v>155</v>
      </c>
      <c r="F98" s="90">
        <f>SUM(F85:F97)</f>
        <v>111792.23000000001</v>
      </c>
      <c r="G98" s="104">
        <f>SUM(G85:G97)</f>
        <v>165528.97</v>
      </c>
      <c r="H98" s="105">
        <f>SUM(H85:H96)</f>
        <v>131314.54</v>
      </c>
      <c r="I98" s="106">
        <f>SUM(I85:I96)</f>
        <v>113076.58000000002</v>
      </c>
      <c r="J98" s="189">
        <f>SUM(J85:J96)</f>
        <v>184506.95</v>
      </c>
      <c r="K98" s="219">
        <f>SUM(K85:K96)</f>
        <v>236550.83000000002</v>
      </c>
      <c r="L98" s="200">
        <f>SUM(L85:L96)</f>
        <v>355360.36</v>
      </c>
      <c r="M98" s="251">
        <f>SUM(M85:M97)</f>
        <v>263578.74</v>
      </c>
      <c r="N98" s="239">
        <f t="shared" ref="N98:S98" si="13">SUM(N85:N96)</f>
        <v>330888.08999999997</v>
      </c>
      <c r="O98" s="300">
        <f t="shared" si="13"/>
        <v>118399.77</v>
      </c>
      <c r="P98" s="98">
        <f t="shared" si="13"/>
        <v>326060</v>
      </c>
      <c r="Q98" s="98">
        <f t="shared" si="13"/>
        <v>280398.2</v>
      </c>
      <c r="R98" s="317">
        <f t="shared" si="13"/>
        <v>140918.29999999999</v>
      </c>
      <c r="S98" s="317">
        <f t="shared" si="13"/>
        <v>367750</v>
      </c>
      <c r="T98" s="244">
        <f t="shared" ref="T98:AE98" si="14">SUM(T85:T96)</f>
        <v>15268</v>
      </c>
      <c r="U98" s="244">
        <f t="shared" si="14"/>
        <v>15418</v>
      </c>
      <c r="V98" s="244">
        <f t="shared" si="14"/>
        <v>11756.5</v>
      </c>
      <c r="W98" s="244">
        <f t="shared" si="14"/>
        <v>11868</v>
      </c>
      <c r="X98" s="244">
        <f t="shared" si="14"/>
        <v>11667</v>
      </c>
      <c r="Y98" s="244">
        <f t="shared" si="14"/>
        <v>11753.5</v>
      </c>
      <c r="Z98" s="244">
        <f t="shared" si="14"/>
        <v>11667</v>
      </c>
      <c r="AA98" s="244">
        <f t="shared" si="14"/>
        <v>11666</v>
      </c>
      <c r="AB98" s="244">
        <f t="shared" si="14"/>
        <v>11753.5</v>
      </c>
      <c r="AC98" s="244">
        <f t="shared" si="14"/>
        <v>11665</v>
      </c>
      <c r="AD98" s="244">
        <f t="shared" si="14"/>
        <v>201665</v>
      </c>
      <c r="AE98" s="244">
        <f t="shared" si="14"/>
        <v>11752.5</v>
      </c>
      <c r="AF98" s="222">
        <f>SUM(AF85:AF96)</f>
        <v>337900</v>
      </c>
    </row>
    <row r="99" spans="2:33" x14ac:dyDescent="0.25">
      <c r="B99" s="66"/>
      <c r="G99" s="99"/>
      <c r="H99" s="99"/>
      <c r="I99" s="99"/>
      <c r="J99" s="99"/>
      <c r="K99" s="99"/>
      <c r="L99" s="99"/>
      <c r="M99" s="99"/>
      <c r="N99" s="99"/>
      <c r="O99" s="99"/>
      <c r="P99" s="103">
        <f>SUM(P85:P96)</f>
        <v>326060</v>
      </c>
      <c r="Q99" s="103"/>
      <c r="R99" s="39" t="s">
        <v>1</v>
      </c>
      <c r="S99" s="39"/>
      <c r="T99" s="95"/>
      <c r="U99" s="95"/>
      <c r="V99" s="95"/>
      <c r="W99" s="95"/>
      <c r="X99" s="95"/>
      <c r="Y99" s="95"/>
      <c r="Z99" s="95"/>
      <c r="AA99" s="95"/>
      <c r="AB99" s="95"/>
      <c r="AC99" s="95"/>
      <c r="AD99" s="95"/>
      <c r="AE99" s="95"/>
      <c r="AF99" s="39">
        <f>SUM(T98:AE98)</f>
        <v>337900</v>
      </c>
    </row>
    <row r="100" spans="2:33" x14ac:dyDescent="0.25">
      <c r="B100" s="66" t="s">
        <v>106</v>
      </c>
      <c r="G100" s="39"/>
      <c r="H100" s="39"/>
      <c r="I100" s="39"/>
      <c r="J100" s="39"/>
      <c r="K100" s="39"/>
      <c r="L100" s="39"/>
      <c r="M100" s="39"/>
      <c r="N100" s="39"/>
      <c r="O100" s="39"/>
      <c r="P100" s="96" t="s">
        <v>1</v>
      </c>
      <c r="Q100" s="96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</row>
    <row r="101" spans="2:33" x14ac:dyDescent="0.25">
      <c r="B101" s="66"/>
      <c r="C101" t="s">
        <v>129</v>
      </c>
      <c r="F101" s="69">
        <v>83.94</v>
      </c>
      <c r="G101" s="36">
        <f>[1]Sewer!H59</f>
        <v>72.42</v>
      </c>
      <c r="H101" s="4">
        <v>75.7</v>
      </c>
      <c r="I101" s="5">
        <v>95.2</v>
      </c>
      <c r="J101" s="191">
        <v>129.26</v>
      </c>
      <c r="K101" s="222">
        <v>134.56</v>
      </c>
      <c r="L101" s="202">
        <v>153.96</v>
      </c>
      <c r="M101" s="254">
        <v>117.52</v>
      </c>
      <c r="N101" s="242">
        <v>391.94</v>
      </c>
      <c r="O101" s="298">
        <v>105.08</v>
      </c>
      <c r="P101" s="37">
        <v>500</v>
      </c>
      <c r="Q101" s="37">
        <v>145.78</v>
      </c>
      <c r="R101" s="313">
        <v>431.73</v>
      </c>
      <c r="S101" s="313">
        <v>200</v>
      </c>
      <c r="T101" s="268" t="str">
        <f>+Sewer!S62</f>
        <v xml:space="preserve"> </v>
      </c>
      <c r="U101" s="268" t="s">
        <v>1</v>
      </c>
      <c r="V101" s="268">
        <f>+Sewer!U62</f>
        <v>87.5</v>
      </c>
      <c r="W101" s="268" t="str">
        <f>+Sewer!V62</f>
        <v xml:space="preserve"> </v>
      </c>
      <c r="X101" s="268" t="s">
        <v>1</v>
      </c>
      <c r="Y101" s="268">
        <f>+Sewer!X62</f>
        <v>87.5</v>
      </c>
      <c r="Z101" s="268" t="str">
        <f>+Sewer!Y62</f>
        <v xml:space="preserve"> </v>
      </c>
      <c r="AA101" s="268" t="s">
        <v>1</v>
      </c>
      <c r="AB101" s="268">
        <f>+Sewer!AA62</f>
        <v>87.5</v>
      </c>
      <c r="AC101" s="268" t="str">
        <f>+Sewer!AB62</f>
        <v xml:space="preserve"> </v>
      </c>
      <c r="AD101" s="268" t="s">
        <v>1</v>
      </c>
      <c r="AE101" s="427">
        <f>+Sewer!AD62</f>
        <v>87.5</v>
      </c>
      <c r="AF101" s="222">
        <f t="shared" ref="AF101:AF107" si="15">SUM(T101:AE101)</f>
        <v>350</v>
      </c>
    </row>
    <row r="102" spans="2:33" x14ac:dyDescent="0.25">
      <c r="C102" s="54" t="s">
        <v>81</v>
      </c>
      <c r="E102" t="s">
        <v>1</v>
      </c>
      <c r="F102" s="69"/>
      <c r="G102" s="36">
        <f>[1]Sewer!H60</f>
        <v>1080</v>
      </c>
      <c r="H102" s="4">
        <v>25688.75</v>
      </c>
      <c r="I102" s="5">
        <v>1395</v>
      </c>
      <c r="J102" s="191">
        <v>653.33000000000004</v>
      </c>
      <c r="K102" s="222">
        <v>1612.92</v>
      </c>
      <c r="L102" s="202" t="s">
        <v>1</v>
      </c>
      <c r="M102" s="254">
        <v>23567.49</v>
      </c>
      <c r="N102" s="242">
        <v>3905.32</v>
      </c>
      <c r="O102" s="298">
        <v>260</v>
      </c>
      <c r="P102" s="37">
        <v>4300</v>
      </c>
      <c r="Q102" s="37"/>
      <c r="R102" s="313">
        <v>373.66</v>
      </c>
      <c r="S102" s="313">
        <v>2000</v>
      </c>
      <c r="T102" s="31">
        <f>+Sewer!S64</f>
        <v>1000</v>
      </c>
      <c r="U102" s="31" t="str">
        <f>Sewer!T64</f>
        <v xml:space="preserve"> </v>
      </c>
      <c r="V102" s="31" t="str">
        <f>Sewer!U64</f>
        <v xml:space="preserve"> </v>
      </c>
      <c r="W102" s="31" t="str">
        <f>Sewer!V64</f>
        <v xml:space="preserve"> </v>
      </c>
      <c r="X102" s="31" t="str">
        <f>Sewer!W64</f>
        <v xml:space="preserve"> </v>
      </c>
      <c r="Y102" s="31" t="str">
        <f>Sewer!X64</f>
        <v xml:space="preserve"> </v>
      </c>
      <c r="Z102" s="31" t="str">
        <f>Sewer!Y64</f>
        <v xml:space="preserve"> </v>
      </c>
      <c r="AA102" s="31" t="str">
        <f>Sewer!Z64</f>
        <v xml:space="preserve"> </v>
      </c>
      <c r="AB102" s="31" t="str">
        <f>Sewer!AA64</f>
        <v xml:space="preserve"> </v>
      </c>
      <c r="AC102" s="31" t="str">
        <f>Sewer!AB64</f>
        <v xml:space="preserve"> </v>
      </c>
      <c r="AD102" s="31" t="str">
        <f>Sewer!AC64</f>
        <v xml:space="preserve"> </v>
      </c>
      <c r="AE102" s="426" t="str">
        <f>Sewer!AD64</f>
        <v xml:space="preserve"> </v>
      </c>
      <c r="AF102" s="222">
        <f t="shared" si="15"/>
        <v>1000</v>
      </c>
      <c r="AG102" t="s">
        <v>1</v>
      </c>
    </row>
    <row r="103" spans="2:33" x14ac:dyDescent="0.25">
      <c r="C103" s="54" t="s">
        <v>156</v>
      </c>
      <c r="F103" s="69">
        <v>10842.64</v>
      </c>
      <c r="G103" s="36">
        <f>[1]Sewer!H61</f>
        <v>5500</v>
      </c>
      <c r="H103" s="4">
        <v>12100</v>
      </c>
      <c r="I103" s="5">
        <v>5520</v>
      </c>
      <c r="J103" s="191">
        <v>5500</v>
      </c>
      <c r="K103" s="222">
        <v>6220</v>
      </c>
      <c r="L103" s="202">
        <v>6113.33</v>
      </c>
      <c r="M103" s="254">
        <v>6420</v>
      </c>
      <c r="N103" s="242">
        <v>4920</v>
      </c>
      <c r="O103" s="298">
        <v>5200</v>
      </c>
      <c r="P103" s="37">
        <v>6000</v>
      </c>
      <c r="Q103" s="37">
        <v>2400</v>
      </c>
      <c r="R103" s="312" t="s">
        <v>1</v>
      </c>
      <c r="S103" s="312">
        <v>2400</v>
      </c>
      <c r="T103" s="268">
        <f>+Sewer!S65</f>
        <v>84</v>
      </c>
      <c r="U103" s="268">
        <f>+Sewer!T65</f>
        <v>84</v>
      </c>
      <c r="V103" s="268">
        <f>+Sewer!U65</f>
        <v>84</v>
      </c>
      <c r="W103" s="268">
        <f>+Sewer!V65</f>
        <v>84</v>
      </c>
      <c r="X103" s="268">
        <f>+Sewer!W65</f>
        <v>83</v>
      </c>
      <c r="Y103" s="268">
        <f>+Sewer!X65</f>
        <v>83</v>
      </c>
      <c r="Z103" s="268">
        <f>+Sewer!Y65</f>
        <v>83</v>
      </c>
      <c r="AA103" s="268">
        <f>+Sewer!Z65</f>
        <v>83</v>
      </c>
      <c r="AB103" s="268">
        <f>+Sewer!AA65</f>
        <v>83</v>
      </c>
      <c r="AC103" s="268">
        <f>+Sewer!AB65</f>
        <v>83</v>
      </c>
      <c r="AD103" s="268">
        <f>+Sewer!AC65</f>
        <v>83</v>
      </c>
      <c r="AE103" s="427">
        <f>+Sewer!AD65</f>
        <v>83</v>
      </c>
      <c r="AF103" s="215">
        <f t="shared" si="15"/>
        <v>1000</v>
      </c>
    </row>
    <row r="104" spans="2:33" s="54" customFormat="1" x14ac:dyDescent="0.25">
      <c r="C104" s="54" t="s">
        <v>77</v>
      </c>
      <c r="F104" s="69">
        <v>15.65</v>
      </c>
      <c r="G104" s="36">
        <f>[1]Sewer!H62</f>
        <v>291.29000000000002</v>
      </c>
      <c r="H104" s="4">
        <v>23.79</v>
      </c>
      <c r="I104" s="5">
        <v>1015.29</v>
      </c>
      <c r="J104" s="191"/>
      <c r="K104" s="222"/>
      <c r="L104" s="202">
        <v>274.61</v>
      </c>
      <c r="M104" s="254">
        <v>51.79</v>
      </c>
      <c r="N104" s="242">
        <v>77.290000000000006</v>
      </c>
      <c r="O104" s="298">
        <v>13.77</v>
      </c>
      <c r="P104" s="70">
        <v>360</v>
      </c>
      <c r="Q104" s="70">
        <v>141.31</v>
      </c>
      <c r="R104" s="312">
        <v>243.99</v>
      </c>
      <c r="S104" s="312">
        <v>60</v>
      </c>
      <c r="T104" s="268">
        <f>Sewer!S63</f>
        <v>25</v>
      </c>
      <c r="U104" s="268">
        <f>Sewer!T63</f>
        <v>25</v>
      </c>
      <c r="V104" s="268">
        <f>Sewer!U63</f>
        <v>25</v>
      </c>
      <c r="W104" s="268">
        <f>Sewer!V63</f>
        <v>25</v>
      </c>
      <c r="X104" s="268">
        <f>Sewer!W63</f>
        <v>25</v>
      </c>
      <c r="Y104" s="268">
        <f>Sewer!X63</f>
        <v>25</v>
      </c>
      <c r="Z104" s="268">
        <f>Sewer!Y63</f>
        <v>25</v>
      </c>
      <c r="AA104" s="268">
        <f>Sewer!Z63</f>
        <v>25</v>
      </c>
      <c r="AB104" s="268">
        <f>Sewer!AA63</f>
        <v>25</v>
      </c>
      <c r="AC104" s="268">
        <f>Sewer!AB63</f>
        <v>25</v>
      </c>
      <c r="AD104" s="268">
        <f>Sewer!AC63</f>
        <v>25</v>
      </c>
      <c r="AE104" s="427">
        <f>Sewer!AD63</f>
        <v>25</v>
      </c>
      <c r="AF104" s="215">
        <f t="shared" si="15"/>
        <v>300</v>
      </c>
      <c r="AG104" s="54" t="s">
        <v>1</v>
      </c>
    </row>
    <row r="105" spans="2:33" s="54" customFormat="1" x14ac:dyDescent="0.25">
      <c r="C105" s="54" t="s">
        <v>157</v>
      </c>
      <c r="E105" s="54" t="s">
        <v>1</v>
      </c>
      <c r="F105" s="69">
        <v>16978.04</v>
      </c>
      <c r="G105" s="36">
        <f>[1]Sewer!H63</f>
        <v>13603.59</v>
      </c>
      <c r="H105" s="4">
        <v>23845.9</v>
      </c>
      <c r="I105" s="5">
        <v>29943.47</v>
      </c>
      <c r="J105" s="191">
        <v>12951.9</v>
      </c>
      <c r="K105" s="222">
        <v>5251.05</v>
      </c>
      <c r="L105" s="202">
        <v>3637.37</v>
      </c>
      <c r="M105" s="254">
        <v>7184</v>
      </c>
      <c r="N105" s="242">
        <v>12675.34</v>
      </c>
      <c r="O105" s="298">
        <v>22303.99</v>
      </c>
      <c r="P105" s="70">
        <v>14400</v>
      </c>
      <c r="Q105" s="70">
        <v>26336.63</v>
      </c>
      <c r="R105" s="312">
        <v>33072.910000000003</v>
      </c>
      <c r="S105" s="312">
        <v>18000</v>
      </c>
      <c r="T105" s="268">
        <f>+Sewer!S66</f>
        <v>3333</v>
      </c>
      <c r="U105" s="268">
        <f>+Sewer!T66</f>
        <v>3333</v>
      </c>
      <c r="V105" s="268">
        <f>+Sewer!U66</f>
        <v>3333</v>
      </c>
      <c r="W105" s="268">
        <f>+Sewer!V66</f>
        <v>3333</v>
      </c>
      <c r="X105" s="268">
        <f>+Sewer!W66</f>
        <v>3334</v>
      </c>
      <c r="Y105" s="268">
        <f>+Sewer!X66</f>
        <v>3334</v>
      </c>
      <c r="Z105" s="268">
        <f>+Sewer!Y66</f>
        <v>3334</v>
      </c>
      <c r="AA105" s="268">
        <f>+Sewer!Z66</f>
        <v>3334</v>
      </c>
      <c r="AB105" s="268">
        <f>+Sewer!AA66</f>
        <v>3333</v>
      </c>
      <c r="AC105" s="268">
        <f>+Sewer!AB66</f>
        <v>3333</v>
      </c>
      <c r="AD105" s="268">
        <f>+Sewer!AC66</f>
        <v>3333</v>
      </c>
      <c r="AE105" s="427">
        <f>+Sewer!AD66</f>
        <v>3333</v>
      </c>
      <c r="AF105" s="215">
        <f t="shared" si="15"/>
        <v>40000</v>
      </c>
      <c r="AG105" s="54" t="s">
        <v>1</v>
      </c>
    </row>
    <row r="106" spans="2:33" x14ac:dyDescent="0.25">
      <c r="C106" t="s">
        <v>149</v>
      </c>
      <c r="E106" s="54" t="s">
        <v>1</v>
      </c>
      <c r="F106" s="69">
        <v>1453.38</v>
      </c>
      <c r="G106" s="36">
        <f>[1]Sewer!H64</f>
        <v>1415.79</v>
      </c>
      <c r="H106" s="4">
        <v>461.62</v>
      </c>
      <c r="I106" s="5">
        <v>193.38</v>
      </c>
      <c r="J106" s="191">
        <v>266.92</v>
      </c>
      <c r="K106" s="222">
        <v>217.78</v>
      </c>
      <c r="L106" s="202">
        <v>166.97</v>
      </c>
      <c r="M106" s="254">
        <v>165.03</v>
      </c>
      <c r="N106" s="242">
        <v>162.47</v>
      </c>
      <c r="O106" s="298">
        <v>181.2</v>
      </c>
      <c r="P106" s="37">
        <v>200</v>
      </c>
      <c r="Q106" s="37">
        <v>230.24</v>
      </c>
      <c r="R106" s="313">
        <v>312.49</v>
      </c>
      <c r="S106" s="313">
        <v>180</v>
      </c>
      <c r="T106" s="268">
        <f>+Sewer!S67</f>
        <v>42</v>
      </c>
      <c r="U106" s="268">
        <f>+Sewer!T67</f>
        <v>42</v>
      </c>
      <c r="V106" s="268">
        <f>+Sewer!U67</f>
        <v>42</v>
      </c>
      <c r="W106" s="268">
        <f>+Sewer!V67</f>
        <v>42</v>
      </c>
      <c r="X106" s="268">
        <f>+Sewer!W67</f>
        <v>42</v>
      </c>
      <c r="Y106" s="268">
        <f>+Sewer!X67</f>
        <v>42</v>
      </c>
      <c r="Z106" s="268">
        <f>+Sewer!Y67</f>
        <v>42</v>
      </c>
      <c r="AA106" s="268">
        <f>+Sewer!Z67</f>
        <v>42</v>
      </c>
      <c r="AB106" s="268">
        <f>+Sewer!AA67</f>
        <v>41</v>
      </c>
      <c r="AC106" s="268">
        <f>+Sewer!AB67</f>
        <v>41</v>
      </c>
      <c r="AD106" s="268">
        <f>+Sewer!AC67</f>
        <v>41</v>
      </c>
      <c r="AE106" s="427">
        <f>+Sewer!AD67</f>
        <v>41</v>
      </c>
      <c r="AF106" s="222">
        <f t="shared" si="15"/>
        <v>500</v>
      </c>
    </row>
    <row r="107" spans="2:33" x14ac:dyDescent="0.25">
      <c r="C107" s="54" t="s">
        <v>87</v>
      </c>
      <c r="E107" s="76"/>
      <c r="F107" s="73"/>
      <c r="G107" s="36"/>
      <c r="H107" s="4"/>
      <c r="I107" s="5"/>
      <c r="J107" s="191"/>
      <c r="K107" s="222"/>
      <c r="L107" s="202"/>
      <c r="M107" s="254" t="s">
        <v>1</v>
      </c>
      <c r="N107" s="242" t="s">
        <v>1</v>
      </c>
      <c r="O107" s="298"/>
      <c r="P107" s="37">
        <v>150</v>
      </c>
      <c r="Q107" s="37"/>
      <c r="R107" s="312"/>
      <c r="S107" s="312"/>
      <c r="T107" s="268"/>
      <c r="U107" s="268"/>
      <c r="V107" s="268"/>
      <c r="W107" s="268" t="str">
        <f>Sewer!V69</f>
        <v xml:space="preserve"> </v>
      </c>
      <c r="X107" s="268"/>
      <c r="Y107" s="268"/>
      <c r="Z107" s="268"/>
      <c r="AA107" s="268"/>
      <c r="AB107" s="268"/>
      <c r="AC107" s="268"/>
      <c r="AD107" s="268"/>
      <c r="AE107" s="427"/>
      <c r="AF107" s="215">
        <f t="shared" si="15"/>
        <v>0</v>
      </c>
    </row>
    <row r="108" spans="2:33" hidden="1" x14ac:dyDescent="0.25">
      <c r="C108" s="54" t="s">
        <v>88</v>
      </c>
      <c r="E108" s="76"/>
      <c r="F108" s="73"/>
      <c r="G108" s="36"/>
      <c r="H108" s="4"/>
      <c r="I108" s="5"/>
      <c r="J108" s="191"/>
      <c r="K108" s="222"/>
      <c r="L108" s="202"/>
      <c r="M108" s="254" t="s">
        <v>1</v>
      </c>
      <c r="N108" s="242" t="s">
        <v>1</v>
      </c>
      <c r="O108" s="298"/>
      <c r="P108" s="37">
        <f t="shared" ref="P108:P109" si="16">SUM(T108:AE108)</f>
        <v>0</v>
      </c>
      <c r="Q108" s="37"/>
      <c r="R108" s="310"/>
      <c r="S108" s="310"/>
      <c r="T108" s="268" t="str">
        <f>+Sewer!S70</f>
        <v xml:space="preserve"> </v>
      </c>
      <c r="U108" s="268" t="s">
        <v>1</v>
      </c>
      <c r="V108" s="268" t="str">
        <f>+Sewer!U70</f>
        <v xml:space="preserve"> </v>
      </c>
      <c r="W108" s="268" t="s">
        <v>1</v>
      </c>
      <c r="X108" s="268" t="str">
        <f>+Sewer!W70</f>
        <v xml:space="preserve"> </v>
      </c>
      <c r="Y108" s="268" t="s">
        <v>1</v>
      </c>
      <c r="Z108" s="268" t="str">
        <f>+Sewer!Y70</f>
        <v xml:space="preserve"> </v>
      </c>
      <c r="AA108" s="268" t="s">
        <v>1</v>
      </c>
      <c r="AB108" s="268" t="str">
        <f>+Sewer!AA70</f>
        <v xml:space="preserve"> </v>
      </c>
      <c r="AC108" s="268" t="s">
        <v>1</v>
      </c>
      <c r="AD108" s="268" t="str">
        <f>+Sewer!AC70</f>
        <v xml:space="preserve"> </v>
      </c>
      <c r="AE108" s="427" t="s">
        <v>1</v>
      </c>
      <c r="AF108" s="359"/>
    </row>
    <row r="109" spans="2:33" hidden="1" x14ac:dyDescent="0.25">
      <c r="C109" t="s">
        <v>107</v>
      </c>
      <c r="E109" s="76" t="s">
        <v>1</v>
      </c>
      <c r="F109" s="73">
        <v>579.15</v>
      </c>
      <c r="G109" s="36">
        <f>[1]Sewer!H66</f>
        <v>535.53</v>
      </c>
      <c r="H109" s="4">
        <v>602.21</v>
      </c>
      <c r="I109" s="5">
        <v>614.13</v>
      </c>
      <c r="J109" s="191">
        <v>623.72</v>
      </c>
      <c r="K109" s="222">
        <v>642.86</v>
      </c>
      <c r="L109" s="202">
        <v>655.73</v>
      </c>
      <c r="M109" s="254">
        <v>480.25</v>
      </c>
      <c r="N109" s="242" t="s">
        <v>1</v>
      </c>
      <c r="O109" s="298"/>
      <c r="P109" s="37">
        <f t="shared" si="16"/>
        <v>0</v>
      </c>
      <c r="Q109" s="37"/>
      <c r="R109" s="310"/>
      <c r="S109" s="310"/>
      <c r="T109" s="31" t="str">
        <f>+Sewer!S71</f>
        <v xml:space="preserve"> </v>
      </c>
      <c r="U109" s="31" t="str">
        <f>+Sewer!T71</f>
        <v xml:space="preserve"> </v>
      </c>
      <c r="V109" s="31" t="str">
        <f>+Sewer!U71</f>
        <v xml:space="preserve"> </v>
      </c>
      <c r="W109" s="31" t="str">
        <f>+Sewer!V71</f>
        <v xml:space="preserve"> </v>
      </c>
      <c r="X109" s="31" t="str">
        <f>+Sewer!W71</f>
        <v xml:space="preserve"> </v>
      </c>
      <c r="Y109" s="31" t="str">
        <f>+Sewer!X71</f>
        <v xml:space="preserve"> </v>
      </c>
      <c r="Z109" s="31" t="str">
        <f>+Sewer!Y71</f>
        <v xml:space="preserve"> </v>
      </c>
      <c r="AA109" s="31" t="str">
        <f>+Sewer!Z71</f>
        <v xml:space="preserve"> </v>
      </c>
      <c r="AB109" s="31" t="str">
        <f>+Sewer!AA71</f>
        <v xml:space="preserve"> </v>
      </c>
      <c r="AC109" s="31" t="str">
        <f>+Sewer!AB71</f>
        <v xml:space="preserve"> </v>
      </c>
      <c r="AD109" s="31" t="str">
        <f>+Sewer!AC71</f>
        <v xml:space="preserve"> </v>
      </c>
      <c r="AE109" s="426" t="str">
        <f>+Sewer!AD71</f>
        <v xml:space="preserve"> </v>
      </c>
      <c r="AF109" s="359"/>
    </row>
    <row r="110" spans="2:33" x14ac:dyDescent="0.25">
      <c r="C110" s="54" t="s">
        <v>107</v>
      </c>
      <c r="E110" s="76"/>
      <c r="F110" s="290"/>
      <c r="G110" s="291"/>
      <c r="H110" s="292"/>
      <c r="I110" s="293"/>
      <c r="J110" s="192"/>
      <c r="K110" s="294"/>
      <c r="L110" s="295"/>
      <c r="M110" s="296"/>
      <c r="N110" s="242">
        <v>116.62</v>
      </c>
      <c r="O110" s="298">
        <v>623.82000000000005</v>
      </c>
      <c r="P110" s="37">
        <v>700</v>
      </c>
      <c r="Q110" s="37">
        <v>808.78</v>
      </c>
      <c r="R110" s="313">
        <v>577.9</v>
      </c>
      <c r="S110" s="313">
        <v>1020</v>
      </c>
      <c r="T110" s="31">
        <f>+Sewer!S68</f>
        <v>84</v>
      </c>
      <c r="U110" s="31">
        <f>+Sewer!T68</f>
        <v>84</v>
      </c>
      <c r="V110" s="31">
        <f>+Sewer!U68</f>
        <v>84</v>
      </c>
      <c r="W110" s="31">
        <f>+Sewer!V68</f>
        <v>84</v>
      </c>
      <c r="X110" s="31">
        <f>+Sewer!W68</f>
        <v>83</v>
      </c>
      <c r="Y110" s="31">
        <f>+Sewer!X68</f>
        <v>83</v>
      </c>
      <c r="Z110" s="31">
        <f>+Sewer!Y68</f>
        <v>83</v>
      </c>
      <c r="AA110" s="31">
        <f>+Sewer!Z68</f>
        <v>83</v>
      </c>
      <c r="AB110" s="31">
        <f>+Sewer!AA68</f>
        <v>83</v>
      </c>
      <c r="AC110" s="31">
        <f>+Sewer!AB68</f>
        <v>83</v>
      </c>
      <c r="AD110" s="31">
        <f>+Sewer!AC68</f>
        <v>83</v>
      </c>
      <c r="AE110" s="426">
        <f>+Sewer!AD68</f>
        <v>83</v>
      </c>
      <c r="AF110" s="222">
        <f>SUM(T110:AE110)</f>
        <v>1000</v>
      </c>
    </row>
    <row r="111" spans="2:33" x14ac:dyDescent="0.25">
      <c r="F111" s="88"/>
      <c r="G111" s="39"/>
      <c r="H111" s="39"/>
      <c r="I111" s="39"/>
      <c r="J111" s="39"/>
      <c r="K111" s="39"/>
      <c r="L111" s="39"/>
      <c r="M111" s="39"/>
      <c r="N111" s="39"/>
      <c r="O111" s="39"/>
      <c r="P111" s="96" t="s">
        <v>1</v>
      </c>
      <c r="Q111" s="96"/>
      <c r="R111" t="s">
        <v>1</v>
      </c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t="s">
        <v>1</v>
      </c>
    </row>
    <row r="112" spans="2:33" x14ac:dyDescent="0.25">
      <c r="B112" s="66" t="s">
        <v>108</v>
      </c>
      <c r="F112" s="90">
        <f>SUM(F101:F111)</f>
        <v>29952.800000000003</v>
      </c>
      <c r="G112" s="104">
        <f t="shared" ref="G112:M112" si="17">SUM(G101:G109)</f>
        <v>22498.62</v>
      </c>
      <c r="H112" s="105">
        <f t="shared" si="17"/>
        <v>62797.97</v>
      </c>
      <c r="I112" s="106">
        <f t="shared" si="17"/>
        <v>38776.469999999994</v>
      </c>
      <c r="J112" s="189">
        <f t="shared" si="17"/>
        <v>20125.129999999997</v>
      </c>
      <c r="K112" s="219">
        <f t="shared" si="17"/>
        <v>14079.17</v>
      </c>
      <c r="L112" s="200">
        <f t="shared" si="17"/>
        <v>11001.97</v>
      </c>
      <c r="M112" s="251">
        <f t="shared" si="17"/>
        <v>37986.080000000002</v>
      </c>
      <c r="N112" s="239">
        <f t="shared" ref="N112:AE112" si="18">SUM(N101:N110)</f>
        <v>22248.98</v>
      </c>
      <c r="O112" s="300">
        <f t="shared" si="18"/>
        <v>28687.860000000004</v>
      </c>
      <c r="P112" s="98">
        <f t="shared" si="18"/>
        <v>26610</v>
      </c>
      <c r="Q112" s="98">
        <f>SUM(Q101:Q110)</f>
        <v>30062.74</v>
      </c>
      <c r="R112" s="317">
        <f t="shared" ref="R112" si="19">SUM(R101:R110)</f>
        <v>35012.68</v>
      </c>
      <c r="S112" s="317">
        <f>SUM(S101:S110)</f>
        <v>23860</v>
      </c>
      <c r="T112" s="244">
        <f t="shared" si="18"/>
        <v>4568</v>
      </c>
      <c r="U112" s="244">
        <f t="shared" si="18"/>
        <v>3568</v>
      </c>
      <c r="V112" s="244">
        <f t="shared" si="18"/>
        <v>3655.5</v>
      </c>
      <c r="W112" s="244">
        <f t="shared" si="18"/>
        <v>3568</v>
      </c>
      <c r="X112" s="244">
        <f t="shared" si="18"/>
        <v>3567</v>
      </c>
      <c r="Y112" s="244">
        <f t="shared" si="18"/>
        <v>3654.5</v>
      </c>
      <c r="Z112" s="244">
        <f t="shared" si="18"/>
        <v>3567</v>
      </c>
      <c r="AA112" s="244">
        <f t="shared" si="18"/>
        <v>3567</v>
      </c>
      <c r="AB112" s="244">
        <f t="shared" si="18"/>
        <v>3652.5</v>
      </c>
      <c r="AC112" s="244">
        <f t="shared" si="18"/>
        <v>3565</v>
      </c>
      <c r="AD112" s="244">
        <f t="shared" si="18"/>
        <v>3565</v>
      </c>
      <c r="AE112" s="244">
        <f t="shared" si="18"/>
        <v>3652.5</v>
      </c>
      <c r="AF112" s="222">
        <f>SUM(AF101:AF110)</f>
        <v>44150</v>
      </c>
    </row>
    <row r="113" spans="1:33" x14ac:dyDescent="0.25">
      <c r="G113" s="39"/>
      <c r="H113" s="39"/>
      <c r="I113" s="39"/>
      <c r="J113" s="39"/>
      <c r="K113" s="39"/>
      <c r="L113" s="39"/>
      <c r="M113" s="39"/>
      <c r="N113" s="39"/>
      <c r="O113" s="39"/>
      <c r="P113" s="96">
        <f>SUM(P101:P110)</f>
        <v>26610</v>
      </c>
      <c r="Q113" s="96"/>
      <c r="R113" s="39" t="s">
        <v>1</v>
      </c>
      <c r="S113" s="39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39">
        <f>SUM(T112:AE112)</f>
        <v>44150</v>
      </c>
    </row>
    <row r="114" spans="1:33" x14ac:dyDescent="0.25">
      <c r="B114" s="66" t="s">
        <v>109</v>
      </c>
      <c r="G114" s="39"/>
      <c r="H114" s="39"/>
      <c r="I114" s="39"/>
      <c r="J114" s="39"/>
      <c r="K114" s="39"/>
      <c r="L114" s="39"/>
      <c r="M114" s="39"/>
      <c r="N114" s="39"/>
      <c r="O114" s="39"/>
      <c r="P114" s="96"/>
      <c r="Q114" s="96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G114" s="54" t="s">
        <v>1</v>
      </c>
    </row>
    <row r="115" spans="1:33" x14ac:dyDescent="0.25">
      <c r="C115" t="s">
        <v>110</v>
      </c>
      <c r="F115" s="69">
        <v>85</v>
      </c>
      <c r="G115" s="36">
        <f>[1]Sewer!H71</f>
        <v>1155</v>
      </c>
      <c r="H115" s="4">
        <v>1466.25</v>
      </c>
      <c r="I115" s="5">
        <v>668.64</v>
      </c>
      <c r="J115" s="191">
        <v>573.75</v>
      </c>
      <c r="K115" s="222">
        <v>433.75</v>
      </c>
      <c r="L115" s="202">
        <v>36.380000000000003</v>
      </c>
      <c r="M115" s="254">
        <v>1281.25</v>
      </c>
      <c r="N115" s="242">
        <v>670</v>
      </c>
      <c r="O115" s="298">
        <v>8937.43</v>
      </c>
      <c r="P115" s="70">
        <v>600</v>
      </c>
      <c r="Q115" s="70">
        <v>4952.67</v>
      </c>
      <c r="R115" s="313">
        <v>4183.4799999999996</v>
      </c>
      <c r="S115" s="313">
        <v>7200</v>
      </c>
      <c r="T115" s="31">
        <f>Sewer!S76</f>
        <v>417</v>
      </c>
      <c r="U115" s="31">
        <f>Sewer!T76</f>
        <v>417</v>
      </c>
      <c r="V115" s="31">
        <f>Sewer!U76</f>
        <v>417</v>
      </c>
      <c r="W115" s="31">
        <f>Sewer!V76</f>
        <v>417</v>
      </c>
      <c r="X115" s="31">
        <f>Sewer!W76</f>
        <v>417</v>
      </c>
      <c r="Y115" s="31">
        <f>Sewer!X76</f>
        <v>417</v>
      </c>
      <c r="Z115" s="31">
        <f>Sewer!Y76</f>
        <v>417</v>
      </c>
      <c r="AA115" s="31">
        <f>Sewer!Z76</f>
        <v>417</v>
      </c>
      <c r="AB115" s="31">
        <f>Sewer!AA76</f>
        <v>416</v>
      </c>
      <c r="AC115" s="31">
        <f>Sewer!AB76</f>
        <v>416</v>
      </c>
      <c r="AD115" s="31">
        <f>Sewer!AC76</f>
        <v>416</v>
      </c>
      <c r="AE115" s="426">
        <f>Sewer!AD76</f>
        <v>416</v>
      </c>
      <c r="AF115" s="222">
        <f t="shared" ref="AF115:AF126" si="20">SUM(T115:AE115)</f>
        <v>5000</v>
      </c>
    </row>
    <row r="116" spans="1:33" x14ac:dyDescent="0.25">
      <c r="C116" s="54" t="s">
        <v>111</v>
      </c>
      <c r="E116" t="s">
        <v>1</v>
      </c>
      <c r="F116" s="69">
        <v>53820</v>
      </c>
      <c r="G116" s="36">
        <f>[1]Sewer!H72</f>
        <v>53750</v>
      </c>
      <c r="H116" s="4">
        <v>60090</v>
      </c>
      <c r="I116" s="5">
        <v>50450</v>
      </c>
      <c r="J116" s="191">
        <v>58170</v>
      </c>
      <c r="K116" s="222">
        <v>57870</v>
      </c>
      <c r="L116" s="202">
        <v>48630</v>
      </c>
      <c r="M116" s="254">
        <v>50920</v>
      </c>
      <c r="N116" s="242">
        <v>53240</v>
      </c>
      <c r="O116" s="298">
        <v>53720</v>
      </c>
      <c r="P116" s="70">
        <v>57600</v>
      </c>
      <c r="Q116" s="70">
        <v>57240</v>
      </c>
      <c r="R116" s="313">
        <v>42480</v>
      </c>
      <c r="S116" s="313">
        <v>57600</v>
      </c>
      <c r="T116" s="31">
        <f>Sewer!S77</f>
        <v>4800</v>
      </c>
      <c r="U116" s="31">
        <f>Sewer!T77</f>
        <v>4800</v>
      </c>
      <c r="V116" s="31">
        <f>Sewer!U77</f>
        <v>4800</v>
      </c>
      <c r="W116" s="31">
        <f>Sewer!V77</f>
        <v>4800</v>
      </c>
      <c r="X116" s="31">
        <f>Sewer!W77</f>
        <v>4800</v>
      </c>
      <c r="Y116" s="31">
        <f>Sewer!X77</f>
        <v>4800</v>
      </c>
      <c r="Z116" s="31">
        <f>Sewer!Y77</f>
        <v>4800</v>
      </c>
      <c r="AA116" s="31">
        <f>Sewer!Z77</f>
        <v>4800</v>
      </c>
      <c r="AB116" s="31">
        <f>Sewer!AA77</f>
        <v>4800</v>
      </c>
      <c r="AC116" s="31">
        <f>Sewer!AB77</f>
        <v>4800</v>
      </c>
      <c r="AD116" s="31">
        <f>Sewer!AC77</f>
        <v>4800</v>
      </c>
      <c r="AE116" s="426">
        <f>Sewer!AD77</f>
        <v>4800</v>
      </c>
      <c r="AF116" s="222">
        <f t="shared" si="20"/>
        <v>57600</v>
      </c>
    </row>
    <row r="117" spans="1:33" x14ac:dyDescent="0.25">
      <c r="C117" s="54" t="s">
        <v>112</v>
      </c>
      <c r="F117" s="69">
        <v>315</v>
      </c>
      <c r="G117" s="36">
        <f>[1]Sewer!H73</f>
        <v>219.33</v>
      </c>
      <c r="H117" s="4">
        <v>95</v>
      </c>
      <c r="I117" s="5">
        <v>683.44</v>
      </c>
      <c r="J117" s="191"/>
      <c r="K117" s="222">
        <v>156.53</v>
      </c>
      <c r="L117" s="202">
        <v>342</v>
      </c>
      <c r="M117" s="254" t="s">
        <v>1</v>
      </c>
      <c r="N117" s="242">
        <v>1150.1400000000001</v>
      </c>
      <c r="O117" s="298">
        <v>1427.5</v>
      </c>
      <c r="P117" s="70">
        <v>500</v>
      </c>
      <c r="Q117" s="70">
        <v>293.42</v>
      </c>
      <c r="R117" s="312">
        <v>130</v>
      </c>
      <c r="S117" s="312">
        <v>400</v>
      </c>
      <c r="T117" s="31">
        <f>Sewer!S78</f>
        <v>200</v>
      </c>
      <c r="U117" s="31">
        <f>Sewer!T78</f>
        <v>200</v>
      </c>
      <c r="V117" s="31" t="str">
        <f>Sewer!U78</f>
        <v xml:space="preserve"> </v>
      </c>
      <c r="W117" s="31" t="str">
        <f>+Sewer!V78</f>
        <v xml:space="preserve"> </v>
      </c>
      <c r="X117" s="31" t="str">
        <f>+Sewer!W78</f>
        <v xml:space="preserve"> </v>
      </c>
      <c r="Y117" s="31" t="str">
        <f>+Sewer!X78</f>
        <v xml:space="preserve"> </v>
      </c>
      <c r="Z117" s="31" t="s">
        <v>1</v>
      </c>
      <c r="AA117" s="31" t="s">
        <v>1</v>
      </c>
      <c r="AB117" s="31" t="s">
        <v>1</v>
      </c>
      <c r="AC117" s="31" t="s">
        <v>1</v>
      </c>
      <c r="AD117" s="31" t="s">
        <v>1</v>
      </c>
      <c r="AE117" s="426" t="s">
        <v>1</v>
      </c>
      <c r="AF117" s="215">
        <f t="shared" si="20"/>
        <v>400</v>
      </c>
    </row>
    <row r="118" spans="1:33" x14ac:dyDescent="0.25">
      <c r="C118" s="54" t="s">
        <v>77</v>
      </c>
      <c r="E118" t="s">
        <v>1</v>
      </c>
      <c r="F118" s="69">
        <v>3673.9</v>
      </c>
      <c r="G118" s="36">
        <f>[1]Sewer!H74</f>
        <v>4184.32</v>
      </c>
      <c r="H118" s="4">
        <v>10069.959999999999</v>
      </c>
      <c r="I118" s="5">
        <v>7728.95</v>
      </c>
      <c r="J118" s="191">
        <v>8539.5499999999993</v>
      </c>
      <c r="K118" s="222">
        <v>7290.75</v>
      </c>
      <c r="L118" s="202">
        <v>12363.97</v>
      </c>
      <c r="M118" s="254">
        <v>12725.36</v>
      </c>
      <c r="N118" s="242">
        <v>7161.54</v>
      </c>
      <c r="O118" s="298">
        <v>12460.65</v>
      </c>
      <c r="P118" s="70">
        <v>9600</v>
      </c>
      <c r="Q118" s="70">
        <v>10801.8</v>
      </c>
      <c r="R118" s="312">
        <v>12921.38</v>
      </c>
      <c r="S118" s="312">
        <v>11000</v>
      </c>
      <c r="T118" s="31">
        <f>Sewer!S79</f>
        <v>1250</v>
      </c>
      <c r="U118" s="31">
        <f>Sewer!T79</f>
        <v>1250</v>
      </c>
      <c r="V118" s="31">
        <f>Sewer!U79</f>
        <v>1250</v>
      </c>
      <c r="W118" s="31">
        <f>Sewer!V79</f>
        <v>1250</v>
      </c>
      <c r="X118" s="31">
        <f>Sewer!W79</f>
        <v>1250</v>
      </c>
      <c r="Y118" s="31">
        <f>Sewer!X79</f>
        <v>1250</v>
      </c>
      <c r="Z118" s="31">
        <f>Sewer!Y79</f>
        <v>1250</v>
      </c>
      <c r="AA118" s="31">
        <f>Sewer!Z79</f>
        <v>1250</v>
      </c>
      <c r="AB118" s="31">
        <f>Sewer!AA79</f>
        <v>1250</v>
      </c>
      <c r="AC118" s="31">
        <f>Sewer!AB79</f>
        <v>1250</v>
      </c>
      <c r="AD118" s="31">
        <f>Sewer!AC79</f>
        <v>1250</v>
      </c>
      <c r="AE118" s="426">
        <f>Sewer!AD79</f>
        <v>1250</v>
      </c>
      <c r="AF118" s="215">
        <f t="shared" si="20"/>
        <v>15000</v>
      </c>
      <c r="AG118" t="s">
        <v>1</v>
      </c>
    </row>
    <row r="119" spans="1:33" x14ac:dyDescent="0.25">
      <c r="C119" s="54" t="s">
        <v>158</v>
      </c>
      <c r="F119" s="69">
        <v>23097.42</v>
      </c>
      <c r="G119" s="36">
        <f>[1]Sewer!H75</f>
        <v>21655.599999999999</v>
      </c>
      <c r="H119" s="4">
        <v>24637.599999999999</v>
      </c>
      <c r="I119" s="5">
        <v>21987.98</v>
      </c>
      <c r="J119" s="191">
        <v>20911.7</v>
      </c>
      <c r="K119" s="222">
        <v>22189.200000000001</v>
      </c>
      <c r="L119" s="202">
        <v>13143.25</v>
      </c>
      <c r="M119" s="254">
        <v>14422.59</v>
      </c>
      <c r="N119" s="242">
        <v>11536.04</v>
      </c>
      <c r="O119" s="298">
        <v>14744.62</v>
      </c>
      <c r="P119" s="70">
        <v>15000</v>
      </c>
      <c r="Q119" s="70">
        <v>25662.84</v>
      </c>
      <c r="R119" s="313">
        <v>3903.97</v>
      </c>
      <c r="S119" s="313">
        <v>20000</v>
      </c>
      <c r="T119" s="31">
        <f>Sewer!S80</f>
        <v>1250</v>
      </c>
      <c r="U119" s="31">
        <f>Sewer!T80</f>
        <v>1250</v>
      </c>
      <c r="V119" s="31">
        <f>Sewer!U80</f>
        <v>1250</v>
      </c>
      <c r="W119" s="31">
        <f>Sewer!V80</f>
        <v>1250</v>
      </c>
      <c r="X119" s="31">
        <f>Sewer!W80</f>
        <v>1250</v>
      </c>
      <c r="Y119" s="31">
        <f>Sewer!X80</f>
        <v>1250</v>
      </c>
      <c r="Z119" s="31">
        <f>Sewer!Y80</f>
        <v>1250</v>
      </c>
      <c r="AA119" s="31">
        <f>Sewer!Z80</f>
        <v>1250</v>
      </c>
      <c r="AB119" s="31">
        <f>Sewer!AA80</f>
        <v>1250</v>
      </c>
      <c r="AC119" s="31">
        <f>Sewer!AB80</f>
        <v>1250</v>
      </c>
      <c r="AD119" s="31">
        <f>Sewer!AC80</f>
        <v>1250</v>
      </c>
      <c r="AE119" s="426">
        <f>Sewer!AD80</f>
        <v>1250</v>
      </c>
      <c r="AF119" s="222">
        <f t="shared" si="20"/>
        <v>15000</v>
      </c>
      <c r="AG119" t="s">
        <v>1</v>
      </c>
    </row>
    <row r="120" spans="1:33" x14ac:dyDescent="0.25">
      <c r="C120" s="54" t="s">
        <v>81</v>
      </c>
      <c r="F120" s="69"/>
      <c r="G120" s="36" t="s">
        <v>1</v>
      </c>
      <c r="H120" s="4" t="str">
        <f>[1]Sewer!I76</f>
        <v xml:space="preserve"> </v>
      </c>
      <c r="I120" s="5">
        <v>232.5</v>
      </c>
      <c r="J120" s="191"/>
      <c r="K120" s="222"/>
      <c r="L120" s="202" t="s">
        <v>1</v>
      </c>
      <c r="M120" s="254" t="s">
        <v>1</v>
      </c>
      <c r="N120" s="242"/>
      <c r="O120" s="298"/>
      <c r="P120" s="70">
        <v>7000</v>
      </c>
      <c r="Q120" s="70"/>
      <c r="R120" s="312" t="s">
        <v>1</v>
      </c>
      <c r="S120" s="312">
        <v>2000</v>
      </c>
      <c r="T120" s="31">
        <f>Sewer!S82</f>
        <v>1000</v>
      </c>
      <c r="U120" s="31" t="str">
        <f>Sewer!T82</f>
        <v xml:space="preserve"> </v>
      </c>
      <c r="V120" s="31" t="str">
        <f>Sewer!U82</f>
        <v xml:space="preserve"> </v>
      </c>
      <c r="W120" s="31" t="str">
        <f>Sewer!V82</f>
        <v xml:space="preserve"> </v>
      </c>
      <c r="X120" s="31" t="str">
        <f>Sewer!W82</f>
        <v xml:space="preserve"> </v>
      </c>
      <c r="Y120" s="31" t="str">
        <f>Sewer!X82</f>
        <v xml:space="preserve"> </v>
      </c>
      <c r="Z120" s="31" t="str">
        <f>Sewer!Y82</f>
        <v xml:space="preserve"> </v>
      </c>
      <c r="AA120" s="31" t="str">
        <f>Sewer!Z82</f>
        <v xml:space="preserve"> </v>
      </c>
      <c r="AB120" s="31" t="str">
        <f>Sewer!AA82</f>
        <v xml:space="preserve"> </v>
      </c>
      <c r="AC120" s="31" t="str">
        <f>Sewer!AB82</f>
        <v xml:space="preserve"> </v>
      </c>
      <c r="AD120" s="31" t="str">
        <f>Sewer!AC82</f>
        <v xml:space="preserve"> </v>
      </c>
      <c r="AE120" s="426" t="str">
        <f>Sewer!AD82</f>
        <v xml:space="preserve"> </v>
      </c>
      <c r="AF120" s="215">
        <f t="shared" si="20"/>
        <v>1000</v>
      </c>
    </row>
    <row r="121" spans="1:33" x14ac:dyDescent="0.25">
      <c r="C121" t="s">
        <v>113</v>
      </c>
      <c r="E121" s="72" t="s">
        <v>1</v>
      </c>
      <c r="F121" s="73">
        <v>34543.85</v>
      </c>
      <c r="G121" s="36">
        <f>[1]Sewer!H77</f>
        <v>46180.99</v>
      </c>
      <c r="H121" s="4">
        <v>20458.02</v>
      </c>
      <c r="I121" s="5">
        <v>27057.59</v>
      </c>
      <c r="J121" s="191">
        <v>18636.63</v>
      </c>
      <c r="K121" s="222">
        <v>34566.800000000003</v>
      </c>
      <c r="L121" s="202">
        <v>21436.73</v>
      </c>
      <c r="M121" s="254">
        <v>23948.71</v>
      </c>
      <c r="N121" s="242">
        <v>24366.84</v>
      </c>
      <c r="O121" s="298">
        <v>59221.3</v>
      </c>
      <c r="P121" s="70">
        <v>25000</v>
      </c>
      <c r="Q121" s="70">
        <v>34256.85</v>
      </c>
      <c r="R121" s="312">
        <v>11659.9</v>
      </c>
      <c r="S121" s="312">
        <v>30000</v>
      </c>
      <c r="T121" s="31">
        <f>Sewer!S83</f>
        <v>2500</v>
      </c>
      <c r="U121" s="31">
        <f>Sewer!T83</f>
        <v>2500</v>
      </c>
      <c r="V121" s="31">
        <f>Sewer!U83</f>
        <v>2500</v>
      </c>
      <c r="W121" s="31">
        <f>Sewer!V83</f>
        <v>2500</v>
      </c>
      <c r="X121" s="31">
        <f>Sewer!W83</f>
        <v>2500</v>
      </c>
      <c r="Y121" s="31">
        <f>Sewer!X83</f>
        <v>2500</v>
      </c>
      <c r="Z121" s="31">
        <f>Sewer!Y83</f>
        <v>2500</v>
      </c>
      <c r="AA121" s="31">
        <f>Sewer!Z83</f>
        <v>2500</v>
      </c>
      <c r="AB121" s="31">
        <f>Sewer!AA83</f>
        <v>2500</v>
      </c>
      <c r="AC121" s="31">
        <f>Sewer!AB83</f>
        <v>2500</v>
      </c>
      <c r="AD121" s="31">
        <f>Sewer!AC83</f>
        <v>2500</v>
      </c>
      <c r="AE121" s="426">
        <f>Sewer!AD83</f>
        <v>2500</v>
      </c>
      <c r="AF121" s="215">
        <f t="shared" si="20"/>
        <v>30000</v>
      </c>
    </row>
    <row r="122" spans="1:33" x14ac:dyDescent="0.25">
      <c r="C122" t="s">
        <v>84</v>
      </c>
      <c r="F122" s="69">
        <v>2965</v>
      </c>
      <c r="G122" s="36">
        <f>[1]Sewer!H78</f>
        <v>3491</v>
      </c>
      <c r="H122" s="4">
        <v>4612</v>
      </c>
      <c r="I122" s="5">
        <v>4371</v>
      </c>
      <c r="J122" s="191">
        <v>4312</v>
      </c>
      <c r="K122" s="222">
        <v>4500</v>
      </c>
      <c r="L122" s="202">
        <v>4765.95</v>
      </c>
      <c r="M122" s="254">
        <v>4325</v>
      </c>
      <c r="N122" s="242">
        <v>4383</v>
      </c>
      <c r="O122" s="298">
        <v>8411</v>
      </c>
      <c r="P122" s="70">
        <v>5840</v>
      </c>
      <c r="Q122" s="70">
        <v>11878</v>
      </c>
      <c r="R122" s="312">
        <v>11448</v>
      </c>
      <c r="S122" s="312">
        <v>11760</v>
      </c>
      <c r="T122" s="31">
        <f>Sewer!S84</f>
        <v>1167</v>
      </c>
      <c r="U122" s="31">
        <f>Sewer!T84</f>
        <v>1167</v>
      </c>
      <c r="V122" s="31">
        <f>Sewer!U84</f>
        <v>1167</v>
      </c>
      <c r="W122" s="31">
        <f>Sewer!V84</f>
        <v>1167</v>
      </c>
      <c r="X122" s="31">
        <f>Sewer!W84</f>
        <v>1167</v>
      </c>
      <c r="Y122" s="31">
        <f>Sewer!X84</f>
        <v>1167</v>
      </c>
      <c r="Z122" s="31">
        <f>Sewer!Y84</f>
        <v>1167</v>
      </c>
      <c r="AA122" s="31">
        <f>Sewer!Z84</f>
        <v>1167</v>
      </c>
      <c r="AB122" s="31">
        <f>Sewer!AA84</f>
        <v>1166</v>
      </c>
      <c r="AC122" s="31">
        <f>Sewer!AB84</f>
        <v>1166</v>
      </c>
      <c r="AD122" s="31">
        <f>Sewer!AC84</f>
        <v>1166</v>
      </c>
      <c r="AE122" s="426">
        <f>Sewer!AD84</f>
        <v>1166</v>
      </c>
      <c r="AF122" s="215">
        <f t="shared" si="20"/>
        <v>14000</v>
      </c>
      <c r="AG122" t="s">
        <v>1</v>
      </c>
    </row>
    <row r="123" spans="1:33" x14ac:dyDescent="0.25">
      <c r="A123" s="32" t="s">
        <v>1</v>
      </c>
      <c r="C123" t="s">
        <v>149</v>
      </c>
      <c r="E123" s="76" t="s">
        <v>1</v>
      </c>
      <c r="F123" s="73">
        <v>51892.49</v>
      </c>
      <c r="G123" s="36">
        <f>[1]Sewer!H79</f>
        <v>58871.59</v>
      </c>
      <c r="H123" s="4">
        <v>62663.97</v>
      </c>
      <c r="I123" s="5">
        <v>54408.73</v>
      </c>
      <c r="J123" s="191">
        <v>51345.37</v>
      </c>
      <c r="K123" s="222">
        <v>49668.4</v>
      </c>
      <c r="L123" s="202">
        <v>51018.39</v>
      </c>
      <c r="M123" s="254">
        <v>55135.51</v>
      </c>
      <c r="N123" s="242">
        <v>61182.5</v>
      </c>
      <c r="O123" s="298">
        <v>52083.26</v>
      </c>
      <c r="P123" s="70">
        <v>61200</v>
      </c>
      <c r="Q123" s="70">
        <v>66022.84</v>
      </c>
      <c r="R123" s="312">
        <v>59034.45</v>
      </c>
      <c r="S123" s="312">
        <v>68400</v>
      </c>
      <c r="T123" s="31">
        <f>Sewer!S85</f>
        <v>6500</v>
      </c>
      <c r="U123" s="31">
        <f>Sewer!T85</f>
        <v>6500</v>
      </c>
      <c r="V123" s="31">
        <f>Sewer!U85</f>
        <v>6500</v>
      </c>
      <c r="W123" s="31">
        <f>Sewer!V85</f>
        <v>6500</v>
      </c>
      <c r="X123" s="31">
        <f>Sewer!W85</f>
        <v>6500</v>
      </c>
      <c r="Y123" s="31">
        <f>Sewer!X85</f>
        <v>6500</v>
      </c>
      <c r="Z123" s="31">
        <f>Sewer!Y85</f>
        <v>6500</v>
      </c>
      <c r="AA123" s="31">
        <f>Sewer!Z85</f>
        <v>6500</v>
      </c>
      <c r="AB123" s="31">
        <f>Sewer!AA85</f>
        <v>6500</v>
      </c>
      <c r="AC123" s="31">
        <f>Sewer!AB85</f>
        <v>6500</v>
      </c>
      <c r="AD123" s="31">
        <f>Sewer!AC85</f>
        <v>6500</v>
      </c>
      <c r="AE123" s="426">
        <f>Sewer!AD85</f>
        <v>6500</v>
      </c>
      <c r="AF123" s="215">
        <f t="shared" si="20"/>
        <v>78000</v>
      </c>
    </row>
    <row r="124" spans="1:33" x14ac:dyDescent="0.25">
      <c r="C124" t="s">
        <v>87</v>
      </c>
      <c r="F124" s="69">
        <v>1380.25</v>
      </c>
      <c r="G124" s="36" t="str">
        <f>[1]Sewer!H80</f>
        <v xml:space="preserve"> </v>
      </c>
      <c r="H124" s="4" t="str">
        <f>[1]Sewer!I80</f>
        <v xml:space="preserve"> </v>
      </c>
      <c r="I124" s="5"/>
      <c r="J124" s="191" t="s">
        <v>1</v>
      </c>
      <c r="K124" s="222">
        <v>2100.5700000000002</v>
      </c>
      <c r="L124" s="202" t="s">
        <v>1</v>
      </c>
      <c r="M124" s="254" t="s">
        <v>1</v>
      </c>
      <c r="N124" s="242"/>
      <c r="O124" s="298">
        <v>2539.4899999999998</v>
      </c>
      <c r="P124" s="70">
        <v>150</v>
      </c>
      <c r="Q124" s="70">
        <v>1155.03</v>
      </c>
      <c r="R124" s="312" t="s">
        <v>1</v>
      </c>
      <c r="S124" s="312">
        <v>2600</v>
      </c>
      <c r="T124" s="31">
        <f>+Sewer!S86</f>
        <v>2600</v>
      </c>
      <c r="U124" s="31"/>
      <c r="V124" s="31"/>
      <c r="W124" s="31" t="str">
        <f>Sewer!V86</f>
        <v xml:space="preserve"> </v>
      </c>
      <c r="X124" s="31"/>
      <c r="Y124" s="31" t="s">
        <v>1</v>
      </c>
      <c r="Z124" s="31"/>
      <c r="AA124" s="31"/>
      <c r="AB124" s="31"/>
      <c r="AC124" s="31"/>
      <c r="AD124" s="31"/>
      <c r="AE124" s="426"/>
      <c r="AF124" s="215">
        <f t="shared" si="20"/>
        <v>2600</v>
      </c>
    </row>
    <row r="125" spans="1:33" x14ac:dyDescent="0.25">
      <c r="C125" t="s">
        <v>115</v>
      </c>
      <c r="F125" s="69">
        <v>289.06</v>
      </c>
      <c r="G125" s="36">
        <f>[1]Sewer!H81</f>
        <v>280.95</v>
      </c>
      <c r="H125" s="4">
        <v>279.01</v>
      </c>
      <c r="I125" s="5">
        <v>843.65</v>
      </c>
      <c r="J125" s="191">
        <v>306.70999999999998</v>
      </c>
      <c r="K125" s="222">
        <v>437.23</v>
      </c>
      <c r="L125" s="202">
        <v>421.38</v>
      </c>
      <c r="M125" s="254">
        <v>347.83</v>
      </c>
      <c r="N125" s="242">
        <v>348.86</v>
      </c>
      <c r="O125" s="298">
        <v>295.74</v>
      </c>
      <c r="P125" s="70">
        <v>384</v>
      </c>
      <c r="Q125" s="70">
        <v>352.09</v>
      </c>
      <c r="R125" s="312">
        <v>261.95999999999998</v>
      </c>
      <c r="S125" s="312">
        <v>384</v>
      </c>
      <c r="T125" s="31">
        <f>Sewer!S87</f>
        <v>34</v>
      </c>
      <c r="U125" s="31">
        <f>Sewer!T87</f>
        <v>34</v>
      </c>
      <c r="V125" s="31">
        <f>Sewer!U87</f>
        <v>34</v>
      </c>
      <c r="W125" s="31">
        <f>Sewer!V87</f>
        <v>34</v>
      </c>
      <c r="X125" s="31">
        <f>Sewer!W87</f>
        <v>33</v>
      </c>
      <c r="Y125" s="31">
        <f>Sewer!X87</f>
        <v>33</v>
      </c>
      <c r="Z125" s="31">
        <f>Sewer!Y87</f>
        <v>33</v>
      </c>
      <c r="AA125" s="31">
        <f>Sewer!Z87</f>
        <v>33</v>
      </c>
      <c r="AB125" s="31">
        <f>Sewer!AA87</f>
        <v>33</v>
      </c>
      <c r="AC125" s="31">
        <f>Sewer!AB87</f>
        <v>33</v>
      </c>
      <c r="AD125" s="31">
        <f>Sewer!AC87</f>
        <v>33</v>
      </c>
      <c r="AE125" s="426">
        <f>Sewer!AD87</f>
        <v>33</v>
      </c>
      <c r="AF125" s="215">
        <f t="shared" si="20"/>
        <v>400</v>
      </c>
    </row>
    <row r="126" spans="1:33" x14ac:dyDescent="0.25">
      <c r="C126" s="54" t="s">
        <v>116</v>
      </c>
      <c r="F126" s="69">
        <v>1524.7</v>
      </c>
      <c r="G126" s="36">
        <f>[1]Sewer!H82</f>
        <v>1629.06</v>
      </c>
      <c r="H126" s="4">
        <v>1754.63</v>
      </c>
      <c r="I126" s="5">
        <v>1791.25</v>
      </c>
      <c r="J126" s="191">
        <v>1563.02</v>
      </c>
      <c r="K126" s="222">
        <v>1534.69</v>
      </c>
      <c r="L126" s="202">
        <v>1655.71</v>
      </c>
      <c r="M126" s="254">
        <v>2224.59</v>
      </c>
      <c r="N126" s="242">
        <v>3438.81</v>
      </c>
      <c r="O126" s="298">
        <v>3296.64</v>
      </c>
      <c r="P126" s="70">
        <v>3300</v>
      </c>
      <c r="Q126" s="70">
        <v>4822.29</v>
      </c>
      <c r="R126" s="312">
        <v>3036.1</v>
      </c>
      <c r="S126" s="312">
        <v>5640</v>
      </c>
      <c r="T126" s="31">
        <f>Sewer!S88</f>
        <v>470</v>
      </c>
      <c r="U126" s="31">
        <f>Sewer!T88</f>
        <v>470</v>
      </c>
      <c r="V126" s="31">
        <f>Sewer!U88</f>
        <v>470</v>
      </c>
      <c r="W126" s="31">
        <f>Sewer!V88</f>
        <v>470</v>
      </c>
      <c r="X126" s="31">
        <f>Sewer!W88</f>
        <v>470</v>
      </c>
      <c r="Y126" s="31">
        <f>Sewer!X88</f>
        <v>470</v>
      </c>
      <c r="Z126" s="31">
        <f>Sewer!Y88</f>
        <v>470</v>
      </c>
      <c r="AA126" s="31">
        <f>Sewer!Z88</f>
        <v>470</v>
      </c>
      <c r="AB126" s="31">
        <f>Sewer!AA88</f>
        <v>470</v>
      </c>
      <c r="AC126" s="31">
        <f>Sewer!AB88</f>
        <v>470</v>
      </c>
      <c r="AD126" s="31">
        <f>Sewer!AC88</f>
        <v>470</v>
      </c>
      <c r="AE126" s="426">
        <f>Sewer!AD88</f>
        <v>470</v>
      </c>
      <c r="AF126" s="215">
        <f t="shared" si="20"/>
        <v>5640</v>
      </c>
    </row>
    <row r="127" spans="1:33" x14ac:dyDescent="0.25">
      <c r="C127" t="s">
        <v>117</v>
      </c>
      <c r="F127" s="69">
        <v>5606.15</v>
      </c>
      <c r="G127" s="36">
        <f>[1]Sewer!H83</f>
        <v>5937.14</v>
      </c>
      <c r="H127" s="4">
        <v>7262.52</v>
      </c>
      <c r="I127" s="5">
        <v>7257.56</v>
      </c>
      <c r="J127" s="191">
        <v>8107.13</v>
      </c>
      <c r="K127" s="222">
        <v>8911.2999999999993</v>
      </c>
      <c r="L127" s="202">
        <v>6672.16</v>
      </c>
      <c r="M127" s="254">
        <v>6384.55</v>
      </c>
      <c r="N127" s="242">
        <v>7432.3540000000003</v>
      </c>
      <c r="O127" s="298">
        <v>11977.64</v>
      </c>
      <c r="P127" s="70">
        <v>7369</v>
      </c>
      <c r="Q127" s="70">
        <v>18964.59</v>
      </c>
      <c r="R127" s="312">
        <v>15873.15</v>
      </c>
      <c r="S127" s="312">
        <v>18000</v>
      </c>
      <c r="T127" s="31">
        <f>Sewer!S89</f>
        <v>1670</v>
      </c>
      <c r="U127" s="31">
        <f>Sewer!T89</f>
        <v>1670</v>
      </c>
      <c r="V127" s="31">
        <f>Sewer!U89</f>
        <v>1670</v>
      </c>
      <c r="W127" s="31">
        <f>Sewer!V89</f>
        <v>1670</v>
      </c>
      <c r="X127" s="31">
        <f>Sewer!W89</f>
        <v>1670</v>
      </c>
      <c r="Y127" s="31">
        <f>Sewer!X89</f>
        <v>1670</v>
      </c>
      <c r="Z127" s="31">
        <f>Sewer!Y89</f>
        <v>1670</v>
      </c>
      <c r="AA127" s="31">
        <f>Sewer!Z89</f>
        <v>1670</v>
      </c>
      <c r="AB127" s="31">
        <f>Sewer!AA89</f>
        <v>1660</v>
      </c>
      <c r="AC127" s="31">
        <f>Sewer!AB89</f>
        <v>1660</v>
      </c>
      <c r="AD127" s="31">
        <f>Sewer!AC89</f>
        <v>1660</v>
      </c>
      <c r="AE127" s="426">
        <f>Sewer!AD89</f>
        <v>1660</v>
      </c>
      <c r="AF127" s="215">
        <f>SUM(T127:AE127)</f>
        <v>20000</v>
      </c>
    </row>
    <row r="128" spans="1:33" x14ac:dyDescent="0.25">
      <c r="F128" s="88"/>
      <c r="G128" s="39"/>
      <c r="H128" s="39"/>
      <c r="I128" s="39"/>
      <c r="J128" s="39"/>
      <c r="K128" s="39"/>
      <c r="L128" s="39"/>
      <c r="M128" s="39"/>
      <c r="N128" s="39"/>
      <c r="O128" s="39"/>
      <c r="P128" s="96"/>
      <c r="Q128" s="96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</row>
    <row r="129" spans="1:33" x14ac:dyDescent="0.25">
      <c r="B129" s="66" t="s">
        <v>118</v>
      </c>
      <c r="F129" s="90">
        <f t="shared" ref="F129:L129" si="21">SUM(F115:F127)</f>
        <v>179192.82</v>
      </c>
      <c r="G129" s="104">
        <f t="shared" si="21"/>
        <v>197354.98</v>
      </c>
      <c r="H129" s="105">
        <f t="shared" si="21"/>
        <v>193388.96</v>
      </c>
      <c r="I129" s="106">
        <f t="shared" si="21"/>
        <v>177481.28999999998</v>
      </c>
      <c r="J129" s="189">
        <f t="shared" si="21"/>
        <v>172465.86</v>
      </c>
      <c r="K129" s="219">
        <f>SUM(K115:K127)</f>
        <v>189659.22</v>
      </c>
      <c r="L129" s="200">
        <f t="shared" si="21"/>
        <v>160485.91999999998</v>
      </c>
      <c r="M129" s="252">
        <f t="shared" ref="M129:T129" si="22">SUM(M115:M127)</f>
        <v>171715.38999999998</v>
      </c>
      <c r="N129" s="240">
        <f t="shared" si="22"/>
        <v>174910.08399999997</v>
      </c>
      <c r="O129" s="301">
        <f t="shared" si="22"/>
        <v>229115.27000000002</v>
      </c>
      <c r="P129" s="94">
        <f t="shared" si="22"/>
        <v>193543</v>
      </c>
      <c r="Q129" s="354">
        <f>SUM(Q115:Q127)</f>
        <v>236402.41999999998</v>
      </c>
      <c r="R129" s="404">
        <f t="shared" si="22"/>
        <v>164932.38999999998</v>
      </c>
      <c r="S129" s="404">
        <f>SUM(S115:S127)</f>
        <v>234984</v>
      </c>
      <c r="T129" s="117">
        <f t="shared" si="22"/>
        <v>23858</v>
      </c>
      <c r="U129" s="117">
        <f t="shared" ref="U129:AD129" si="23">SUM(U115:U127)</f>
        <v>20258</v>
      </c>
      <c r="V129" s="117">
        <f t="shared" si="23"/>
        <v>20058</v>
      </c>
      <c r="W129" s="117">
        <f t="shared" si="23"/>
        <v>20058</v>
      </c>
      <c r="X129" s="117">
        <f t="shared" si="23"/>
        <v>20057</v>
      </c>
      <c r="Y129" s="117">
        <f t="shared" si="23"/>
        <v>20057</v>
      </c>
      <c r="Z129" s="117">
        <f t="shared" si="23"/>
        <v>20057</v>
      </c>
      <c r="AA129" s="117">
        <f t="shared" si="23"/>
        <v>20057</v>
      </c>
      <c r="AB129" s="117">
        <f t="shared" si="23"/>
        <v>20045</v>
      </c>
      <c r="AC129" s="117">
        <f t="shared" si="23"/>
        <v>20045</v>
      </c>
      <c r="AD129" s="117">
        <f t="shared" si="23"/>
        <v>20045</v>
      </c>
      <c r="AE129" s="361">
        <f>SUM(AE115:AE127)</f>
        <v>20045</v>
      </c>
      <c r="AF129" s="215">
        <f>SUM(AF115:AF127)</f>
        <v>244640</v>
      </c>
    </row>
    <row r="130" spans="1:33" x14ac:dyDescent="0.25">
      <c r="G130" s="39"/>
      <c r="H130" s="39"/>
      <c r="I130" s="39"/>
      <c r="J130" s="39" t="s">
        <v>159</v>
      </c>
      <c r="K130" s="39"/>
      <c r="L130" s="39" t="s">
        <v>1</v>
      </c>
      <c r="M130" s="39"/>
      <c r="N130" s="39" t="s">
        <v>1</v>
      </c>
      <c r="O130" s="39"/>
      <c r="P130" s="39">
        <f>SUM(P115:P127)</f>
        <v>193543</v>
      </c>
      <c r="Q130" s="39"/>
      <c r="R130" s="39" t="s">
        <v>1</v>
      </c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>
        <f>SUM(T129:AE129)</f>
        <v>244640</v>
      </c>
    </row>
    <row r="131" spans="1:33" x14ac:dyDescent="0.25">
      <c r="B131" s="179" t="s">
        <v>136</v>
      </c>
      <c r="G131" s="39"/>
      <c r="H131" s="39"/>
      <c r="I131" s="39"/>
      <c r="J131" s="39"/>
      <c r="K131" s="39"/>
      <c r="L131" s="39"/>
      <c r="M131" s="39"/>
      <c r="N131" s="39"/>
      <c r="O131" s="39" t="s">
        <v>1</v>
      </c>
      <c r="P131" s="39"/>
      <c r="Q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pans="1:33" x14ac:dyDescent="0.25">
      <c r="B132" s="66"/>
      <c r="C132" t="s">
        <v>129</v>
      </c>
      <c r="F132" s="73">
        <v>83.96</v>
      </c>
      <c r="G132" s="84">
        <v>72.44</v>
      </c>
      <c r="H132" s="4">
        <v>75.709999999999994</v>
      </c>
      <c r="I132" s="5">
        <v>95.23</v>
      </c>
      <c r="J132" s="191">
        <v>129.28</v>
      </c>
      <c r="K132" s="222">
        <v>134.6</v>
      </c>
      <c r="L132"/>
      <c r="M132"/>
      <c r="N132" s="242" t="s">
        <v>1</v>
      </c>
      <c r="O132" s="298"/>
      <c r="P132" s="70">
        <f t="shared" ref="P132:P138" si="24">SUM(T132:AE132)</f>
        <v>90</v>
      </c>
      <c r="Q132" s="70"/>
      <c r="R132" s="310"/>
      <c r="S132" s="310"/>
      <c r="T132" s="111"/>
      <c r="U132" s="268"/>
      <c r="V132" s="31">
        <f>+'Eden Sewer Serv Area'!S64</f>
        <v>22.5</v>
      </c>
      <c r="W132" s="31"/>
      <c r="X132" s="268"/>
      <c r="Y132" s="31">
        <f>+'Eden Sewer Serv Area'!V64</f>
        <v>22.5</v>
      </c>
      <c r="Z132" s="268"/>
      <c r="AA132" s="268"/>
      <c r="AB132" s="31">
        <f>+'Eden Sewer Serv Area'!Y64</f>
        <v>22.5</v>
      </c>
      <c r="AC132" s="268"/>
      <c r="AD132" s="268"/>
      <c r="AE132" s="426">
        <f>+'Eden Sewer Serv Area'!AB64</f>
        <v>22.5</v>
      </c>
      <c r="AF132" s="222">
        <f>SUM(T132:AE132)</f>
        <v>90</v>
      </c>
    </row>
    <row r="133" spans="1:33" x14ac:dyDescent="0.25">
      <c r="C133" s="54" t="s">
        <v>77</v>
      </c>
      <c r="D133" s="132"/>
      <c r="E133" s="132"/>
      <c r="F133" s="73">
        <v>297.86</v>
      </c>
      <c r="G133" s="36">
        <v>21.42</v>
      </c>
      <c r="H133" s="4">
        <v>1111.04</v>
      </c>
      <c r="I133" s="5">
        <v>-22.91</v>
      </c>
      <c r="J133" s="191">
        <v>286.42</v>
      </c>
      <c r="K133" s="222">
        <v>135.80000000000001</v>
      </c>
      <c r="L133"/>
      <c r="M133"/>
      <c r="N133" s="242" t="s">
        <v>1</v>
      </c>
      <c r="O133" s="298"/>
      <c r="P133" s="70">
        <f t="shared" si="24"/>
        <v>500</v>
      </c>
      <c r="Q133" s="70">
        <v>637.16</v>
      </c>
      <c r="R133" s="310" t="s">
        <v>1</v>
      </c>
      <c r="S133" s="310">
        <v>1000</v>
      </c>
      <c r="T133" s="111">
        <f>+'Eden Sewer Serv Area'!Q65</f>
        <v>500</v>
      </c>
      <c r="U133" s="111"/>
      <c r="V133" s="111"/>
      <c r="W133" s="111"/>
      <c r="X133" s="111"/>
      <c r="Y133" s="111"/>
      <c r="Z133" s="111"/>
      <c r="AA133" s="111"/>
      <c r="AB133" s="111"/>
      <c r="AC133" s="111"/>
      <c r="AD133" s="111"/>
      <c r="AE133" s="428"/>
      <c r="AF133" s="222">
        <f t="shared" ref="AF133:AF140" si="25">SUM(T133:AE133)</f>
        <v>500</v>
      </c>
    </row>
    <row r="134" spans="1:33" x14ac:dyDescent="0.25">
      <c r="C134" s="54" t="s">
        <v>130</v>
      </c>
      <c r="F134" s="73">
        <v>530</v>
      </c>
      <c r="G134" s="84">
        <v>1472.5</v>
      </c>
      <c r="H134" s="129">
        <v>5311.25</v>
      </c>
      <c r="I134" s="130">
        <v>22253.75</v>
      </c>
      <c r="J134" s="184">
        <v>1440.84</v>
      </c>
      <c r="K134" s="215">
        <v>28085.41</v>
      </c>
      <c r="L134"/>
      <c r="M134"/>
      <c r="N134" s="234">
        <v>455</v>
      </c>
      <c r="O134" s="299">
        <v>12569.25</v>
      </c>
      <c r="P134" s="70">
        <f t="shared" si="24"/>
        <v>500</v>
      </c>
      <c r="Q134" s="70">
        <v>470</v>
      </c>
      <c r="R134" s="332">
        <v>1276.5</v>
      </c>
      <c r="S134" s="332">
        <v>500</v>
      </c>
      <c r="T134" s="111">
        <f>+'Eden Sewer Serv Area'!Q66</f>
        <v>500</v>
      </c>
      <c r="U134" s="258"/>
      <c r="V134" s="111"/>
      <c r="W134" s="111"/>
      <c r="X134" s="258"/>
      <c r="Y134" s="111"/>
      <c r="Z134" s="258"/>
      <c r="AA134" s="258"/>
      <c r="AB134" s="111"/>
      <c r="AC134" s="258"/>
      <c r="AD134" s="258"/>
      <c r="AE134" s="428"/>
      <c r="AF134" s="222">
        <f t="shared" si="25"/>
        <v>500</v>
      </c>
    </row>
    <row r="135" spans="1:33" x14ac:dyDescent="0.25">
      <c r="C135" s="54" t="s">
        <v>82</v>
      </c>
      <c r="F135" s="73">
        <v>6220</v>
      </c>
      <c r="G135" s="84">
        <v>5300</v>
      </c>
      <c r="H135" s="4">
        <v>6060</v>
      </c>
      <c r="I135" s="5">
        <v>5560</v>
      </c>
      <c r="J135" s="191">
        <v>6460</v>
      </c>
      <c r="K135" s="222">
        <v>5800</v>
      </c>
      <c r="L135"/>
      <c r="M135"/>
      <c r="N135" s="242" t="s">
        <v>1</v>
      </c>
      <c r="O135" s="298">
        <v>22168.799999999999</v>
      </c>
      <c r="P135" s="70">
        <f t="shared" si="24"/>
        <v>18720</v>
      </c>
      <c r="Q135" s="70">
        <v>17981.36</v>
      </c>
      <c r="R135" s="310">
        <v>4434</v>
      </c>
      <c r="S135" s="310">
        <v>5916</v>
      </c>
      <c r="T135" s="111">
        <f>+'Eden Sewer Serv Area'!Q67</f>
        <v>1560</v>
      </c>
      <c r="U135" s="111">
        <f>+'Eden Sewer Serv Area'!R67</f>
        <v>1560</v>
      </c>
      <c r="V135" s="111">
        <f>+'Eden Sewer Serv Area'!S67</f>
        <v>1560</v>
      </c>
      <c r="W135" s="111">
        <f>+'Eden Sewer Serv Area'!T67</f>
        <v>1560</v>
      </c>
      <c r="X135" s="111">
        <f>+'Eden Sewer Serv Area'!U67</f>
        <v>1560</v>
      </c>
      <c r="Y135" s="111">
        <f>+'Eden Sewer Serv Area'!V67</f>
        <v>1560</v>
      </c>
      <c r="Z135" s="111">
        <f>+'Eden Sewer Serv Area'!W67</f>
        <v>1560</v>
      </c>
      <c r="AA135" s="111">
        <f>+'Eden Sewer Serv Area'!X67</f>
        <v>1560</v>
      </c>
      <c r="AB135" s="111">
        <f>+'Eden Sewer Serv Area'!Y67</f>
        <v>1560</v>
      </c>
      <c r="AC135" s="111">
        <f>+'Eden Sewer Serv Area'!Z67</f>
        <v>1560</v>
      </c>
      <c r="AD135" s="111">
        <f>+'Eden Sewer Serv Area'!AA67</f>
        <v>1560</v>
      </c>
      <c r="AE135" s="111">
        <f>+'Eden Sewer Serv Area'!AB67</f>
        <v>1560</v>
      </c>
      <c r="AF135" s="222">
        <f t="shared" si="25"/>
        <v>18720</v>
      </c>
      <c r="AG135" t="s">
        <v>203</v>
      </c>
    </row>
    <row r="136" spans="1:33" x14ac:dyDescent="0.25">
      <c r="C136" s="54" t="s">
        <v>83</v>
      </c>
      <c r="D136" s="54"/>
      <c r="E136" s="54"/>
      <c r="F136" s="73">
        <v>26815.17</v>
      </c>
      <c r="G136" s="84">
        <v>19846.71</v>
      </c>
      <c r="H136" s="4">
        <v>12820.45</v>
      </c>
      <c r="I136" s="5">
        <v>13895.56</v>
      </c>
      <c r="J136" s="191">
        <v>32195.68</v>
      </c>
      <c r="K136" s="222">
        <v>27299.360000000001</v>
      </c>
      <c r="L136"/>
      <c r="M136"/>
      <c r="N136" s="242" t="s">
        <v>1</v>
      </c>
      <c r="O136" s="298"/>
      <c r="P136" s="70">
        <f t="shared" si="24"/>
        <v>0</v>
      </c>
      <c r="Q136" s="70"/>
      <c r="R136" s="332" t="s">
        <v>1</v>
      </c>
      <c r="S136" s="332"/>
      <c r="T136" s="111"/>
      <c r="U136" s="111"/>
      <c r="V136" s="111"/>
      <c r="W136" s="111"/>
      <c r="X136" s="111"/>
      <c r="Y136" s="111"/>
      <c r="Z136" s="111"/>
      <c r="AA136" s="111"/>
      <c r="AB136" s="111"/>
      <c r="AC136" s="111"/>
      <c r="AD136" s="111"/>
      <c r="AE136" s="428"/>
      <c r="AF136" s="222">
        <f t="shared" si="25"/>
        <v>0</v>
      </c>
    </row>
    <row r="137" spans="1:33" x14ac:dyDescent="0.25">
      <c r="C137" s="54" t="s">
        <v>86</v>
      </c>
      <c r="D137" t="s">
        <v>1</v>
      </c>
      <c r="F137" s="73">
        <v>17624.25</v>
      </c>
      <c r="G137" s="84">
        <v>18728.27</v>
      </c>
      <c r="H137" s="4">
        <v>16224.18</v>
      </c>
      <c r="I137" s="5">
        <v>15719.64</v>
      </c>
      <c r="J137" s="191">
        <v>15633.29</v>
      </c>
      <c r="K137" s="222">
        <v>12222.57</v>
      </c>
      <c r="L137"/>
      <c r="M137"/>
      <c r="N137" s="242" t="s">
        <v>1</v>
      </c>
      <c r="O137" s="298"/>
      <c r="P137" s="70">
        <f t="shared" si="24"/>
        <v>500</v>
      </c>
      <c r="Q137" s="70"/>
      <c r="R137" s="310"/>
      <c r="S137" s="310">
        <v>500</v>
      </c>
      <c r="T137" s="111">
        <f>+'Eden Sewer Serv Area'!Q71</f>
        <v>42</v>
      </c>
      <c r="U137" s="111">
        <f>+'Eden Sewer Serv Area'!R71</f>
        <v>42</v>
      </c>
      <c r="V137" s="111">
        <f>+'Eden Sewer Serv Area'!S71</f>
        <v>42</v>
      </c>
      <c r="W137" s="111">
        <f>+'Eden Sewer Serv Area'!T71</f>
        <v>42</v>
      </c>
      <c r="X137" s="111">
        <f>+'Eden Sewer Serv Area'!U71</f>
        <v>42</v>
      </c>
      <c r="Y137" s="111">
        <f>+'Eden Sewer Serv Area'!V71</f>
        <v>42</v>
      </c>
      <c r="Z137" s="111">
        <f>+'Eden Sewer Serv Area'!W71</f>
        <v>42</v>
      </c>
      <c r="AA137" s="111">
        <f>+'Eden Sewer Serv Area'!X71</f>
        <v>42</v>
      </c>
      <c r="AB137" s="111">
        <f>+'Eden Sewer Serv Area'!Y71</f>
        <v>41</v>
      </c>
      <c r="AC137" s="111">
        <f>+'Eden Sewer Serv Area'!Z71</f>
        <v>41</v>
      </c>
      <c r="AD137" s="111">
        <f>+'Eden Sewer Serv Area'!AA71</f>
        <v>41</v>
      </c>
      <c r="AE137" s="111">
        <f>+'Eden Sewer Serv Area'!AB71</f>
        <v>41</v>
      </c>
      <c r="AF137" s="222">
        <f t="shared" si="25"/>
        <v>500</v>
      </c>
    </row>
    <row r="138" spans="1:33" x14ac:dyDescent="0.25">
      <c r="C138" t="s">
        <v>147</v>
      </c>
      <c r="F138" s="73">
        <v>6282.5</v>
      </c>
      <c r="G138" s="84">
        <v>8806.19</v>
      </c>
      <c r="H138" s="4">
        <v>192.19</v>
      </c>
      <c r="I138" s="5">
        <v>375</v>
      </c>
      <c r="J138" s="191"/>
      <c r="K138" s="222"/>
      <c r="L138"/>
      <c r="M138"/>
      <c r="N138" s="242" t="s">
        <v>1</v>
      </c>
      <c r="O138" s="298">
        <v>1500</v>
      </c>
      <c r="P138" s="70">
        <f t="shared" si="24"/>
        <v>0</v>
      </c>
      <c r="Q138" s="70" t="s">
        <v>1</v>
      </c>
      <c r="R138" s="310" t="s">
        <v>1</v>
      </c>
      <c r="S138" s="310">
        <v>1500</v>
      </c>
      <c r="T138" s="111" t="str">
        <f>+'Eden Sewer Serv Area'!Q69</f>
        <v xml:space="preserve"> </v>
      </c>
      <c r="U138" s="111"/>
      <c r="V138" s="111"/>
      <c r="W138" s="111"/>
      <c r="X138" s="111"/>
      <c r="Y138" s="111"/>
      <c r="Z138" s="111"/>
      <c r="AA138" s="111"/>
      <c r="AB138" s="111"/>
      <c r="AC138" s="111"/>
      <c r="AD138" s="111"/>
      <c r="AE138" s="428"/>
      <c r="AF138" s="222">
        <f t="shared" si="25"/>
        <v>0</v>
      </c>
    </row>
    <row r="139" spans="1:33" x14ac:dyDescent="0.25">
      <c r="C139" t="s">
        <v>84</v>
      </c>
      <c r="F139" s="73"/>
      <c r="G139" s="84"/>
      <c r="H139" s="4"/>
      <c r="I139" s="5"/>
      <c r="J139" s="191"/>
      <c r="K139" s="222"/>
      <c r="L139"/>
      <c r="M139"/>
      <c r="N139" s="242">
        <v>195</v>
      </c>
      <c r="O139" s="298"/>
      <c r="P139" s="70"/>
      <c r="Q139" s="70"/>
      <c r="R139" s="310"/>
      <c r="S139" s="310"/>
      <c r="T139" s="111"/>
      <c r="U139" s="111"/>
      <c r="V139" s="111"/>
      <c r="W139" s="111"/>
      <c r="X139" s="111"/>
      <c r="Y139" s="111"/>
      <c r="Z139" s="111"/>
      <c r="AA139" s="111"/>
      <c r="AB139" s="111"/>
      <c r="AC139" s="111"/>
      <c r="AD139" s="111"/>
      <c r="AE139" s="428"/>
      <c r="AF139" s="222">
        <f t="shared" si="25"/>
        <v>0</v>
      </c>
    </row>
    <row r="140" spans="1:33" x14ac:dyDescent="0.25">
      <c r="B140" s="54"/>
      <c r="C140" s="54" t="s">
        <v>61</v>
      </c>
      <c r="D140" s="54"/>
      <c r="E140" s="54"/>
      <c r="F140" s="73"/>
      <c r="G140" s="84"/>
      <c r="H140" s="129"/>
      <c r="I140" s="130"/>
      <c r="J140" s="184"/>
      <c r="K140" s="215"/>
      <c r="L140"/>
      <c r="M140"/>
      <c r="N140" s="234"/>
      <c r="O140" s="299">
        <v>17576.599999999999</v>
      </c>
      <c r="P140" s="37">
        <f>SUM(T140:AE140)</f>
        <v>2000</v>
      </c>
      <c r="Q140" s="37">
        <v>151569.25</v>
      </c>
      <c r="R140" s="319">
        <v>149873.60000000001</v>
      </c>
      <c r="S140" s="319">
        <v>90000</v>
      </c>
      <c r="T140" s="111">
        <f>+'Eden Sewer Serv Area'!Q68</f>
        <v>1000</v>
      </c>
      <c r="U140" s="111">
        <f>+'Eden Sewer Serv Area'!R68</f>
        <v>1000</v>
      </c>
      <c r="V140" s="111" t="str">
        <f>+'Eden Sewer Serv Area'!S68</f>
        <v xml:space="preserve"> </v>
      </c>
      <c r="W140" s="111" t="str">
        <f>+'Eden Sewer Serv Area'!T68</f>
        <v xml:space="preserve"> </v>
      </c>
      <c r="X140" s="111" t="str">
        <f>+'Eden Sewer Serv Area'!U68</f>
        <v xml:space="preserve"> </v>
      </c>
      <c r="Y140" s="111" t="str">
        <f>+'Eden Sewer Serv Area'!V68</f>
        <v xml:space="preserve"> </v>
      </c>
      <c r="Z140" s="111" t="str">
        <f>+'Eden Sewer Serv Area'!W68</f>
        <v xml:space="preserve"> </v>
      </c>
      <c r="AA140" s="111" t="str">
        <f>+'Eden Sewer Serv Area'!X68</f>
        <v xml:space="preserve"> </v>
      </c>
      <c r="AB140" s="111" t="str">
        <f>+'Eden Sewer Serv Area'!Y68</f>
        <v xml:space="preserve"> </v>
      </c>
      <c r="AC140" s="111" t="str">
        <f>+'Eden Sewer Serv Area'!Z68</f>
        <v xml:space="preserve"> </v>
      </c>
      <c r="AD140" s="111" t="str">
        <f>+'Eden Sewer Serv Area'!AA68</f>
        <v xml:space="preserve"> </v>
      </c>
      <c r="AE140" s="111" t="str">
        <f>+'Eden Sewer Serv Area'!AB68</f>
        <v xml:space="preserve"> </v>
      </c>
      <c r="AF140" s="222">
        <f t="shared" si="25"/>
        <v>2000</v>
      </c>
    </row>
    <row r="141" spans="1:33" x14ac:dyDescent="0.25">
      <c r="B141" s="54"/>
      <c r="C141" s="54"/>
      <c r="D141" s="54"/>
      <c r="E141" s="54"/>
      <c r="F141" s="133"/>
      <c r="G141" s="134"/>
      <c r="H141" s="134"/>
      <c r="I141" s="134"/>
      <c r="J141" s="134"/>
      <c r="K141" s="134"/>
      <c r="L141"/>
      <c r="M141"/>
      <c r="N141" s="134"/>
      <c r="O141" s="134"/>
      <c r="P141" s="194"/>
      <c r="Q141" s="45"/>
      <c r="R141" s="54"/>
      <c r="S141" s="54"/>
      <c r="T141" s="135"/>
      <c r="U141" s="135"/>
      <c r="V141" s="135"/>
      <c r="W141" s="135"/>
      <c r="X141" s="135"/>
      <c r="Y141" s="135"/>
      <c r="Z141" s="135"/>
      <c r="AA141" s="6"/>
      <c r="AB141" s="135"/>
      <c r="AC141" s="135"/>
      <c r="AD141" s="135"/>
      <c r="AE141" s="135"/>
      <c r="AF141" s="54"/>
    </row>
    <row r="142" spans="1:33" x14ac:dyDescent="0.25">
      <c r="B142" s="66" t="s">
        <v>138</v>
      </c>
      <c r="F142" s="136">
        <f t="shared" ref="F142:K142" si="26">SUM(F132:F138)</f>
        <v>57853.74</v>
      </c>
      <c r="G142" s="91">
        <f t="shared" si="26"/>
        <v>54247.53</v>
      </c>
      <c r="H142" s="92">
        <f t="shared" si="26"/>
        <v>41794.820000000007</v>
      </c>
      <c r="I142" s="93">
        <f t="shared" si="26"/>
        <v>57876.27</v>
      </c>
      <c r="J142" s="203">
        <f t="shared" si="26"/>
        <v>56145.51</v>
      </c>
      <c r="K142" s="223">
        <f t="shared" si="26"/>
        <v>73677.739999999991</v>
      </c>
      <c r="L142"/>
      <c r="M142"/>
      <c r="N142" s="243">
        <f>SUM(N132:N140)</f>
        <v>650</v>
      </c>
      <c r="O142" s="304">
        <f>SUM(O132:O140)</f>
        <v>53814.65</v>
      </c>
      <c r="P142" s="98">
        <f>SUM(T142:AE142)</f>
        <v>22310</v>
      </c>
      <c r="Q142" s="94">
        <f>SUM(Q132:Q140)</f>
        <v>170657.77</v>
      </c>
      <c r="R142" s="405">
        <f>SUM(R132:R140)</f>
        <v>155584.1</v>
      </c>
      <c r="S142" s="408">
        <f>SUM(S132:S140)</f>
        <v>99416</v>
      </c>
      <c r="T142" s="244">
        <f t="shared" ref="T142:AE142" si="27">SUM(T132:T140)</f>
        <v>3602</v>
      </c>
      <c r="U142" s="244">
        <f t="shared" si="27"/>
        <v>2602</v>
      </c>
      <c r="V142" s="244">
        <f t="shared" si="27"/>
        <v>1624.5</v>
      </c>
      <c r="W142" s="244">
        <f t="shared" si="27"/>
        <v>1602</v>
      </c>
      <c r="X142" s="244">
        <f t="shared" si="27"/>
        <v>1602</v>
      </c>
      <c r="Y142" s="244">
        <f t="shared" si="27"/>
        <v>1624.5</v>
      </c>
      <c r="Z142" s="244">
        <f t="shared" si="27"/>
        <v>1602</v>
      </c>
      <c r="AA142" s="244">
        <f t="shared" si="27"/>
        <v>1602</v>
      </c>
      <c r="AB142" s="244">
        <f t="shared" si="27"/>
        <v>1623.5</v>
      </c>
      <c r="AC142" s="244">
        <f t="shared" si="27"/>
        <v>1601</v>
      </c>
      <c r="AD142" s="244">
        <f t="shared" si="27"/>
        <v>1601</v>
      </c>
      <c r="AE142" s="244">
        <f t="shared" si="27"/>
        <v>1623.5</v>
      </c>
      <c r="AF142" s="363">
        <f>SUM(AF132:AF140)</f>
        <v>22310</v>
      </c>
    </row>
    <row r="143" spans="1:33" x14ac:dyDescent="0.25">
      <c r="A143" t="s">
        <v>1</v>
      </c>
      <c r="F143" s="137"/>
      <c r="G143" s="123" t="s">
        <v>1</v>
      </c>
      <c r="H143" s="39"/>
      <c r="I143" s="39"/>
      <c r="J143" s="39"/>
      <c r="K143" s="39"/>
      <c r="L143"/>
      <c r="M143"/>
      <c r="N143" s="39"/>
      <c r="O143" s="39"/>
      <c r="P143" s="96">
        <f>SUM(P132:P140)</f>
        <v>22310</v>
      </c>
      <c r="Q143" s="96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39">
        <f>SUM(T142:AE142)</f>
        <v>22310</v>
      </c>
    </row>
    <row r="144" spans="1:33" x14ac:dyDescent="0.25">
      <c r="F144" s="137"/>
      <c r="G144" s="123"/>
      <c r="H144" s="39"/>
      <c r="I144" s="39"/>
      <c r="J144" s="39"/>
      <c r="K144" s="39"/>
      <c r="L144"/>
      <c r="M144"/>
      <c r="N144" s="39"/>
      <c r="O144" s="39"/>
      <c r="P144" s="96"/>
      <c r="Q144" s="96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</row>
    <row r="145" spans="1:35" x14ac:dyDescent="0.25">
      <c r="A145" s="179" t="s">
        <v>160</v>
      </c>
      <c r="G145" s="39"/>
      <c r="H145" s="39"/>
      <c r="I145" s="39"/>
      <c r="J145" s="39"/>
      <c r="K145" s="39"/>
      <c r="L145" s="270">
        <v>1553940</v>
      </c>
      <c r="M145" s="270">
        <v>1473203</v>
      </c>
      <c r="N145" s="270">
        <f>+N142+N129+N112+N98+N82+N65</f>
        <v>1510205.4339999999</v>
      </c>
      <c r="O145" s="270">
        <f>+O129+O112+O98+O82+O65</f>
        <v>1367147.33</v>
      </c>
      <c r="P145" s="270">
        <f t="shared" ref="P145" si="28">+P129+P112+P98+P82+P65</f>
        <v>1875580</v>
      </c>
      <c r="Q145" s="270">
        <f>+Q129+Q112+Q98+Q82+Q65+Q142</f>
        <v>1969029.6800000002</v>
      </c>
      <c r="R145" s="270">
        <f>+R129+R112+R98+R82+R65+R142</f>
        <v>1542681.29</v>
      </c>
      <c r="S145" s="270">
        <f>+S129+S112+S98+S82+S65+S142</f>
        <v>2197404</v>
      </c>
      <c r="T145" s="270">
        <f>+T129+T112+T98+T82+T65</f>
        <v>295456</v>
      </c>
      <c r="U145" s="270">
        <f>+U129+U112+U98+U82+U65</f>
        <v>151757</v>
      </c>
      <c r="V145" s="270">
        <f t="shared" ref="V145:AB145" si="29">+V142+V129+V112+V98+V82+V65</f>
        <v>226438</v>
      </c>
      <c r="W145" s="270">
        <f>+W129+W112+W98+W82+W65</f>
        <v>144837</v>
      </c>
      <c r="X145" s="270">
        <f t="shared" si="29"/>
        <v>151563</v>
      </c>
      <c r="Y145" s="270">
        <f>+Y129+Y112+Y98+Y82+Y65</f>
        <v>225423.5</v>
      </c>
      <c r="Z145" s="270">
        <f>+Z129+Z112+Z98+Z82+Z65</f>
        <v>229082</v>
      </c>
      <c r="AA145" s="270">
        <f>+AA129+AA112+AA98+AA82+AA65</f>
        <v>144481</v>
      </c>
      <c r="AB145" s="270">
        <f t="shared" si="29"/>
        <v>228458</v>
      </c>
      <c r="AC145" s="270">
        <f>+AC129+AC112+AC98+AC82+AC65</f>
        <v>145547</v>
      </c>
      <c r="AD145" s="270">
        <f>+AD129+AD112+AD98+AD82+AD65</f>
        <v>378431</v>
      </c>
      <c r="AE145" s="270">
        <f>+AE129+AE112+AE98+AE82+AE65</f>
        <v>225648.5</v>
      </c>
      <c r="AF145" s="371">
        <f>+AF129+AF112+AF98+AF82+AF65+AF142</f>
        <v>2564582</v>
      </c>
    </row>
    <row r="146" spans="1:35" x14ac:dyDescent="0.25">
      <c r="G146" s="39" t="s">
        <v>1</v>
      </c>
      <c r="H146" s="39"/>
      <c r="I146" s="39"/>
      <c r="J146" s="39"/>
      <c r="K146" s="39"/>
      <c r="L146" s="39"/>
      <c r="M146" s="39"/>
      <c r="N146" s="39"/>
      <c r="O146" s="39"/>
      <c r="P146" s="96" t="s">
        <v>1</v>
      </c>
      <c r="Q146" s="96"/>
      <c r="R146" t="s">
        <v>1</v>
      </c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 t="s">
        <v>1</v>
      </c>
      <c r="AF146" t="s">
        <v>1</v>
      </c>
    </row>
    <row r="147" spans="1:35" x14ac:dyDescent="0.25">
      <c r="A147" s="66" t="s">
        <v>217</v>
      </c>
      <c r="B147" s="66"/>
      <c r="G147" s="99"/>
      <c r="H147" s="99"/>
      <c r="I147" s="99"/>
      <c r="J147" s="99"/>
      <c r="K147" s="99"/>
      <c r="L147" s="99"/>
      <c r="M147" s="99"/>
      <c r="N147" s="99"/>
      <c r="O147" s="99"/>
      <c r="P147" s="117">
        <f>SUM(T147:AE147)</f>
        <v>640008</v>
      </c>
      <c r="Q147" s="101"/>
      <c r="T147" s="111">
        <f>+[1]Sewer!L113+[1]Water!L101+[1]Irrigation!K93</f>
        <v>53334</v>
      </c>
      <c r="U147" s="115">
        <f>+[1]Sewer!M113+[1]Water!M101+[1]Irrigation!L93</f>
        <v>53334</v>
      </c>
      <c r="V147" s="115">
        <f>+[1]Sewer!N113+[1]Water!N101+[1]Irrigation!M93</f>
        <v>53334</v>
      </c>
      <c r="W147" s="115">
        <f>+[1]Sewer!O113+[1]Water!O101+[1]Irrigation!N93</f>
        <v>53334</v>
      </c>
      <c r="X147" s="115">
        <f>+[1]Sewer!P113+[1]Water!P101+[1]Irrigation!O93</f>
        <v>53334</v>
      </c>
      <c r="Y147" s="115">
        <f>+[1]Sewer!Q113+[1]Water!Q101+[1]Irrigation!P93</f>
        <v>53334</v>
      </c>
      <c r="Z147" s="115">
        <f>+[1]Sewer!R113+[1]Water!R101+[1]Irrigation!Q93</f>
        <v>53334</v>
      </c>
      <c r="AA147" s="115">
        <f>+[1]Sewer!S113+[1]Water!S101+[1]Irrigation!R93</f>
        <v>53334</v>
      </c>
      <c r="AB147" s="115">
        <f>+[1]Sewer!T113+[1]Water!T101+[1]Irrigation!S93</f>
        <v>53334</v>
      </c>
      <c r="AC147" s="115">
        <f>+[1]Sewer!U113+[1]Water!U101+[1]Irrigation!T93</f>
        <v>53334</v>
      </c>
      <c r="AD147" s="115">
        <f>+[1]Sewer!V113+[1]Water!V101+[1]Irrigation!U93</f>
        <v>53334</v>
      </c>
      <c r="AE147" s="115">
        <f>+[1]Sewer!W113+[1]Water!W101+[1]Irrigation!V93</f>
        <v>53334</v>
      </c>
      <c r="AF147" s="362">
        <f>SUM(T147:AE147)</f>
        <v>640008</v>
      </c>
    </row>
    <row r="148" spans="1:35" x14ac:dyDescent="0.25">
      <c r="A148" s="66" t="s">
        <v>218</v>
      </c>
      <c r="B148" s="66"/>
      <c r="G148" s="99"/>
      <c r="H148" s="99"/>
      <c r="I148" s="99"/>
      <c r="J148" s="99"/>
      <c r="K148" s="99"/>
      <c r="L148" s="99"/>
      <c r="M148" s="99"/>
      <c r="N148" s="99"/>
      <c r="O148" s="99"/>
      <c r="P148" s="117">
        <f>SUM(T148:AE148)</f>
        <v>97200</v>
      </c>
      <c r="Q148" s="101"/>
      <c r="T148" s="111">
        <f>+Water!S89+Sewer!S102+Irrigation!S92</f>
        <v>8100</v>
      </c>
      <c r="U148" s="111">
        <f>+Water!T89+Sewer!T102+Irrigation!T92</f>
        <v>8100</v>
      </c>
      <c r="V148" s="111">
        <f>+Water!U89+Sewer!U102+Irrigation!U92</f>
        <v>8100</v>
      </c>
      <c r="W148" s="111">
        <f>+Water!V89+Sewer!V102+Irrigation!V92</f>
        <v>8100</v>
      </c>
      <c r="X148" s="111">
        <f>+Water!W89+Sewer!W102+Irrigation!W92</f>
        <v>8100</v>
      </c>
      <c r="Y148" s="111">
        <f>+Water!X89+Sewer!X102+Irrigation!X92</f>
        <v>8100</v>
      </c>
      <c r="Z148" s="111">
        <f>+Water!Y89+Sewer!Y102+Irrigation!Y92</f>
        <v>8100</v>
      </c>
      <c r="AA148" s="111">
        <f>+Water!Z89+Sewer!Z102+Irrigation!Z92</f>
        <v>8100</v>
      </c>
      <c r="AB148" s="111">
        <f>+Water!AA89+Sewer!AA102+Irrigation!AA92</f>
        <v>8100</v>
      </c>
      <c r="AC148" s="111">
        <f>+Water!AB89+Sewer!AB102+Irrigation!AB92</f>
        <v>8100</v>
      </c>
      <c r="AD148" s="111">
        <f>+Water!AC89+Sewer!AC102+Irrigation!AC92</f>
        <v>8100</v>
      </c>
      <c r="AE148" s="111">
        <f>+Water!AD89+Sewer!AD102+Irrigation!AD92</f>
        <v>8100</v>
      </c>
      <c r="AF148" s="362">
        <f>SUM(T148:AE148)</f>
        <v>97200</v>
      </c>
    </row>
    <row r="149" spans="1:35" x14ac:dyDescent="0.25">
      <c r="A149" s="66" t="s">
        <v>219</v>
      </c>
      <c r="B149" s="66"/>
      <c r="G149" s="99"/>
      <c r="H149" s="99"/>
      <c r="I149" s="99"/>
      <c r="J149" s="99"/>
      <c r="K149" s="99"/>
      <c r="L149" s="99"/>
      <c r="M149" s="99"/>
      <c r="N149" s="99"/>
      <c r="O149"/>
      <c r="P149" s="117">
        <f>SUM(T149:AE149)</f>
        <v>182400</v>
      </c>
      <c r="Q149" s="101" t="s">
        <v>1</v>
      </c>
      <c r="T149" s="111">
        <f>+Water!S91+Irrigation!S94</f>
        <v>15200</v>
      </c>
      <c r="U149" s="111">
        <f>+Water!T91+Irrigation!T94</f>
        <v>15200</v>
      </c>
      <c r="V149" s="111">
        <f>+Water!U91+Irrigation!U94</f>
        <v>15200</v>
      </c>
      <c r="W149" s="111">
        <f>+Water!V91+Irrigation!V94</f>
        <v>15200</v>
      </c>
      <c r="X149" s="111">
        <f>+Water!W91+Irrigation!W94</f>
        <v>15200</v>
      </c>
      <c r="Y149" s="111">
        <f>+Water!X91+Irrigation!X94</f>
        <v>15200</v>
      </c>
      <c r="Z149" s="111">
        <f>+Water!Y91+Irrigation!Y94</f>
        <v>15200</v>
      </c>
      <c r="AA149" s="111">
        <f>+Water!Z91+Irrigation!Z94</f>
        <v>15200</v>
      </c>
      <c r="AB149" s="111">
        <f>+Water!AA91+Irrigation!AA94</f>
        <v>15200</v>
      </c>
      <c r="AC149" s="111">
        <f>+Water!AB91+Irrigation!AB94</f>
        <v>15200</v>
      </c>
      <c r="AD149" s="111">
        <f>+Water!AC91+Irrigation!AC94</f>
        <v>15200</v>
      </c>
      <c r="AE149" s="111">
        <f>+Water!AD91+Irrigation!AD94</f>
        <v>15200</v>
      </c>
      <c r="AF149" s="362">
        <f>SUM(T149:AE149)</f>
        <v>182400</v>
      </c>
    </row>
    <row r="150" spans="1:35" ht="12.75" customHeight="1" x14ac:dyDescent="0.25">
      <c r="A150" s="66" t="s">
        <v>185</v>
      </c>
      <c r="B150" s="144"/>
      <c r="D150" s="377"/>
      <c r="E150" s="377"/>
      <c r="F150" s="377"/>
      <c r="G150" s="377"/>
      <c r="H150" s="377"/>
      <c r="I150" s="377"/>
      <c r="J150" s="377"/>
      <c r="K150" s="377"/>
      <c r="L150" s="377"/>
      <c r="M150" s="377"/>
      <c r="N150" s="377" t="s">
        <v>189</v>
      </c>
      <c r="O150" s="378"/>
      <c r="P150" s="212">
        <v>0</v>
      </c>
      <c r="R150" s="99" t="s">
        <v>1</v>
      </c>
      <c r="S150" s="99"/>
      <c r="T150" s="278">
        <f>+Sewer!S104+Irrigation!S96</f>
        <v>37000</v>
      </c>
      <c r="U150" s="278">
        <f>+Sewer!T104+Irrigation!T96</f>
        <v>37000</v>
      </c>
      <c r="V150" s="278">
        <f>+Sewer!U104+Irrigation!U96</f>
        <v>37000</v>
      </c>
      <c r="W150" s="278">
        <f>+Sewer!V104+Irrigation!V96</f>
        <v>37000</v>
      </c>
      <c r="X150" s="278">
        <f>+Sewer!W104+Irrigation!W96</f>
        <v>37000</v>
      </c>
      <c r="Y150" s="278">
        <f>+Sewer!X104+Irrigation!X96</f>
        <v>37000</v>
      </c>
      <c r="Z150" s="278">
        <f>+Sewer!Y104+Irrigation!Y96</f>
        <v>37000</v>
      </c>
      <c r="AA150" s="278">
        <f>+Sewer!Z104+Irrigation!Z96</f>
        <v>37000</v>
      </c>
      <c r="AB150" s="278">
        <f>+Sewer!AA104+Irrigation!AA96</f>
        <v>37000</v>
      </c>
      <c r="AC150" s="278">
        <f>+Sewer!AB104+Irrigation!AB96</f>
        <v>37000</v>
      </c>
      <c r="AD150" s="278">
        <f>+Sewer!AC104+Irrigation!AC96</f>
        <v>37000</v>
      </c>
      <c r="AE150" s="278">
        <f>+Sewer!AD104+Irrigation!AD96</f>
        <v>37000</v>
      </c>
      <c r="AF150" s="219">
        <f>SUM(T150:AE150)</f>
        <v>444000</v>
      </c>
      <c r="AG150" s="54"/>
      <c r="AH150" s="54"/>
      <c r="AI150" s="54"/>
    </row>
    <row r="151" spans="1:35" x14ac:dyDescent="0.25">
      <c r="A151" s="66"/>
      <c r="C151" s="54"/>
      <c r="G151" s="99"/>
      <c r="H151" s="99"/>
      <c r="I151" s="99"/>
      <c r="J151" s="99"/>
      <c r="K151" s="99"/>
      <c r="L151" s="99"/>
      <c r="M151" s="99"/>
      <c r="N151" s="99"/>
      <c r="O151" s="99"/>
      <c r="P151" s="101"/>
      <c r="Q151" s="101"/>
      <c r="T151" s="113"/>
      <c r="U151" s="113"/>
      <c r="V151" s="113"/>
      <c r="W151" s="113"/>
      <c r="X151" s="113"/>
      <c r="Y151" s="113"/>
      <c r="Z151" s="113"/>
      <c r="AA151" s="113"/>
      <c r="AB151" s="113"/>
      <c r="AC151" s="113"/>
      <c r="AD151" s="113"/>
      <c r="AE151" s="113"/>
    </row>
    <row r="152" spans="1:35" ht="15.75" thickBot="1" x14ac:dyDescent="0.3">
      <c r="A152" s="66" t="s">
        <v>220</v>
      </c>
      <c r="C152" s="54"/>
      <c r="G152" s="99"/>
      <c r="H152" s="99"/>
      <c r="I152" s="99"/>
      <c r="J152" s="99"/>
      <c r="K152" s="99"/>
      <c r="L152" s="99"/>
      <c r="M152" s="99"/>
      <c r="N152" s="99"/>
      <c r="O152" s="99"/>
      <c r="P152" s="101"/>
      <c r="Q152" s="101"/>
      <c r="T152" s="245">
        <f t="shared" ref="T152:AE152" si="30">SUM(T147:T151)</f>
        <v>113634</v>
      </c>
      <c r="U152" s="245">
        <f t="shared" si="30"/>
        <v>113634</v>
      </c>
      <c r="V152" s="245">
        <f t="shared" si="30"/>
        <v>113634</v>
      </c>
      <c r="W152" s="245">
        <f t="shared" si="30"/>
        <v>113634</v>
      </c>
      <c r="X152" s="245">
        <f t="shared" si="30"/>
        <v>113634</v>
      </c>
      <c r="Y152" s="245">
        <f t="shared" si="30"/>
        <v>113634</v>
      </c>
      <c r="Z152" s="245">
        <f t="shared" si="30"/>
        <v>113634</v>
      </c>
      <c r="AA152" s="245">
        <f t="shared" si="30"/>
        <v>113634</v>
      </c>
      <c r="AB152" s="245">
        <f t="shared" si="30"/>
        <v>113634</v>
      </c>
      <c r="AC152" s="245">
        <f t="shared" si="30"/>
        <v>113634</v>
      </c>
      <c r="AD152" s="245">
        <f t="shared" si="30"/>
        <v>113634</v>
      </c>
      <c r="AE152" s="245">
        <f t="shared" si="30"/>
        <v>113634</v>
      </c>
      <c r="AF152" s="384">
        <f>SUM(AF147:AF150)</f>
        <v>1363608</v>
      </c>
    </row>
    <row r="153" spans="1:35" ht="16.5" thickTop="1" thickBot="1" x14ac:dyDescent="0.3">
      <c r="A153" s="66"/>
      <c r="C153" s="54"/>
      <c r="G153" s="99"/>
      <c r="H153" s="99"/>
      <c r="I153" s="99"/>
      <c r="J153" s="99"/>
      <c r="K153" s="99"/>
      <c r="L153" s="99"/>
      <c r="M153" s="99"/>
      <c r="N153" s="99"/>
      <c r="O153" s="99"/>
      <c r="P153" s="101"/>
      <c r="Q153" s="101"/>
      <c r="T153" s="245"/>
      <c r="U153" s="245"/>
      <c r="V153" s="245"/>
      <c r="W153" s="245"/>
      <c r="X153" s="245"/>
      <c r="Y153" s="245"/>
      <c r="Z153" s="245"/>
      <c r="AA153" s="245"/>
      <c r="AB153" s="245"/>
      <c r="AC153" s="245"/>
      <c r="AD153" s="245"/>
      <c r="AE153" s="245"/>
      <c r="AF153" s="384"/>
    </row>
    <row r="154" spans="1:35" ht="16.5" thickTop="1" thickBot="1" x14ac:dyDescent="0.3">
      <c r="A154" s="66" t="s">
        <v>92</v>
      </c>
      <c r="F154" s="82">
        <f t="shared" ref="F154:K154" si="31">+F27-F143</f>
        <v>1466709.6900000002</v>
      </c>
      <c r="G154" s="82" t="e">
        <f t="shared" si="31"/>
        <v>#VALUE!</v>
      </c>
      <c r="H154" s="82">
        <f t="shared" si="31"/>
        <v>1622547.3600000003</v>
      </c>
      <c r="I154" s="82">
        <f t="shared" si="31"/>
        <v>1614802.8</v>
      </c>
      <c r="J154" s="82">
        <f t="shared" si="31"/>
        <v>2078793.1800000002</v>
      </c>
      <c r="K154" s="82">
        <f t="shared" si="31"/>
        <v>2321648.2600000002</v>
      </c>
      <c r="L154" s="82">
        <v>515275</v>
      </c>
      <c r="M154" s="82">
        <v>850119</v>
      </c>
      <c r="N154" s="233">
        <f>+N27-N145</f>
        <v>1843301.9660000005</v>
      </c>
      <c r="O154" s="233">
        <f>+O30-O145</f>
        <v>528285.66999999993</v>
      </c>
      <c r="P154" s="233">
        <f>+P29-P145</f>
        <v>0</v>
      </c>
      <c r="Q154" s="233">
        <f t="shared" ref="Q154:AF154" si="32">+Q27-Q145</f>
        <v>3907691.0499999993</v>
      </c>
      <c r="R154" s="82">
        <f t="shared" si="32"/>
        <v>1787830.5300000003</v>
      </c>
      <c r="S154" s="82">
        <f>+S27-S145</f>
        <v>1032386</v>
      </c>
      <c r="T154" s="82">
        <f t="shared" si="32"/>
        <v>804351</v>
      </c>
      <c r="U154" s="82">
        <f t="shared" si="32"/>
        <v>133105</v>
      </c>
      <c r="V154" s="82">
        <f t="shared" si="32"/>
        <v>59424</v>
      </c>
      <c r="W154" s="82">
        <f t="shared" si="32"/>
        <v>141026</v>
      </c>
      <c r="X154" s="82">
        <f t="shared" si="32"/>
        <v>150133</v>
      </c>
      <c r="Y154" s="82">
        <f t="shared" si="32"/>
        <v>117744.5</v>
      </c>
      <c r="Z154" s="82">
        <f t="shared" si="32"/>
        <v>114185</v>
      </c>
      <c r="AA154" s="82">
        <f t="shared" si="32"/>
        <v>200285</v>
      </c>
      <c r="AB154" s="82">
        <f t="shared" si="32"/>
        <v>77737</v>
      </c>
      <c r="AC154" s="82">
        <f t="shared" si="32"/>
        <v>155248</v>
      </c>
      <c r="AD154" s="82">
        <f t="shared" si="32"/>
        <v>-93569</v>
      </c>
      <c r="AE154" s="82">
        <f t="shared" si="32"/>
        <v>60213.5</v>
      </c>
      <c r="AF154" s="369">
        <f t="shared" si="32"/>
        <v>1902423</v>
      </c>
    </row>
    <row r="155" spans="1:35" ht="15.75" thickTop="1" x14ac:dyDescent="0.25">
      <c r="A155" s="54" t="s">
        <v>1</v>
      </c>
      <c r="G155" s="95"/>
      <c r="H155" s="95"/>
      <c r="I155" s="101"/>
      <c r="J155" s="101"/>
      <c r="K155" s="101"/>
      <c r="L155" s="95"/>
      <c r="M155" s="95"/>
      <c r="N155" s="95"/>
      <c r="O155" s="95"/>
      <c r="P155" s="96" t="s">
        <v>1</v>
      </c>
      <c r="Q155" s="96"/>
      <c r="T155" s="95"/>
      <c r="U155" s="95"/>
      <c r="V155" s="95"/>
      <c r="W155" s="95"/>
      <c r="X155" s="95"/>
      <c r="Y155" s="95"/>
      <c r="Z155" s="95"/>
      <c r="AA155" s="95"/>
      <c r="AB155" s="95"/>
      <c r="AC155" s="95"/>
      <c r="AD155" s="95"/>
      <c r="AE155" s="95"/>
    </row>
    <row r="156" spans="1:35" x14ac:dyDescent="0.25">
      <c r="A156" s="66"/>
      <c r="C156" s="54"/>
      <c r="G156" s="99"/>
      <c r="H156" s="99"/>
      <c r="I156" s="99"/>
      <c r="J156" s="99"/>
      <c r="K156" s="99"/>
      <c r="L156" s="99"/>
      <c r="M156" s="99"/>
      <c r="N156" s="99" t="s">
        <v>1</v>
      </c>
      <c r="O156" s="99"/>
      <c r="P156" s="101"/>
      <c r="Q156" s="101"/>
      <c r="T156" s="112"/>
      <c r="U156" s="112"/>
      <c r="V156" s="112"/>
      <c r="W156" s="112"/>
      <c r="X156" s="112"/>
      <c r="Y156" s="112"/>
      <c r="Z156" s="112"/>
      <c r="AA156" s="112"/>
      <c r="AB156" s="112"/>
      <c r="AC156" s="112"/>
      <c r="AD156" s="112"/>
      <c r="AE156" s="112"/>
      <c r="AF156" s="39" t="s">
        <v>1</v>
      </c>
    </row>
    <row r="157" spans="1:35" ht="13.5" customHeight="1" x14ac:dyDescent="0.25">
      <c r="A157" s="66"/>
      <c r="B157" s="66"/>
      <c r="D157" s="269" t="s">
        <v>1</v>
      </c>
      <c r="G157" s="99"/>
      <c r="H157" s="99"/>
      <c r="I157" s="99"/>
      <c r="J157" s="99"/>
      <c r="K157" s="99"/>
      <c r="L157" s="99" t="s">
        <v>1</v>
      </c>
      <c r="M157" s="99" t="s">
        <v>1</v>
      </c>
      <c r="N157" s="99"/>
      <c r="O157" s="99"/>
      <c r="P157" s="101" t="s">
        <v>1</v>
      </c>
      <c r="Q157" s="101"/>
      <c r="R157" s="258"/>
      <c r="S157" s="99" t="s">
        <v>22</v>
      </c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99" t="s">
        <v>22</v>
      </c>
      <c r="AF157" s="360">
        <f>+AF10</f>
        <v>538815</v>
      </c>
    </row>
    <row r="158" spans="1:35" ht="13.5" customHeight="1" x14ac:dyDescent="0.25">
      <c r="A158" s="66"/>
      <c r="B158" s="66"/>
      <c r="G158" s="99"/>
      <c r="H158" s="99"/>
      <c r="I158" s="99"/>
      <c r="J158" s="99"/>
      <c r="K158" s="99"/>
      <c r="L158" s="99"/>
      <c r="M158" s="99"/>
      <c r="N158" s="120"/>
      <c r="O158" s="120"/>
      <c r="P158" s="101" t="s">
        <v>1</v>
      </c>
      <c r="Q158" s="101"/>
      <c r="R158" s="271"/>
      <c r="S158" s="114" t="s">
        <v>161</v>
      </c>
      <c r="T158" s="99"/>
      <c r="U158" s="99"/>
      <c r="V158" s="99"/>
      <c r="W158" s="99"/>
      <c r="X158" s="99"/>
      <c r="Y158" s="99"/>
      <c r="Z158" s="99"/>
      <c r="AA158" s="99"/>
      <c r="AB158" s="99"/>
      <c r="AC158" s="99"/>
      <c r="AD158" s="99"/>
      <c r="AE158" s="114" t="s">
        <v>161</v>
      </c>
      <c r="AF158" s="362">
        <f>+AF154-AF157</f>
        <v>1363608</v>
      </c>
    </row>
    <row r="159" spans="1:35" x14ac:dyDescent="0.25">
      <c r="A159" s="66"/>
      <c r="B159" s="54"/>
      <c r="E159" s="50"/>
      <c r="F159" s="50"/>
      <c r="G159" s="54"/>
      <c r="H159" s="120"/>
      <c r="I159" s="120"/>
      <c r="J159" s="120"/>
      <c r="K159" s="120"/>
      <c r="L159" s="120"/>
      <c r="M159" s="120"/>
      <c r="N159" s="120"/>
      <c r="O159" s="120"/>
      <c r="P159" s="103"/>
      <c r="Q159" s="103"/>
      <c r="S159" s="114" t="s">
        <v>188</v>
      </c>
      <c r="T159" s="103"/>
      <c r="U159" s="103"/>
      <c r="V159" s="103"/>
      <c r="W159" s="103"/>
      <c r="X159" s="103"/>
      <c r="Y159" s="103"/>
      <c r="Z159" s="103"/>
      <c r="AA159" s="103"/>
      <c r="AB159" s="103"/>
      <c r="AC159" s="103"/>
      <c r="AD159" s="103"/>
      <c r="AE159" s="114" t="s">
        <v>188</v>
      </c>
      <c r="AF159" s="362">
        <f>+AF158-AF152</f>
        <v>0</v>
      </c>
    </row>
    <row r="160" spans="1:35" x14ac:dyDescent="0.25">
      <c r="A160" s="66"/>
      <c r="B160" s="54"/>
      <c r="E160" s="50"/>
      <c r="F160" s="50"/>
      <c r="G160" s="54"/>
      <c r="H160" s="120"/>
      <c r="I160" s="120"/>
      <c r="J160" s="120"/>
      <c r="K160" s="120"/>
      <c r="L160" s="120"/>
      <c r="M160" s="120"/>
      <c r="N160" s="120"/>
      <c r="O160" s="120"/>
      <c r="P160" s="103"/>
      <c r="Q160" s="103"/>
      <c r="T160" s="103"/>
      <c r="U160" s="103"/>
      <c r="V160" s="103"/>
      <c r="W160" s="103"/>
      <c r="X160" s="103"/>
      <c r="Y160" s="103"/>
      <c r="Z160" s="103"/>
      <c r="AA160" s="103"/>
      <c r="AB160" s="103"/>
      <c r="AC160" s="103"/>
      <c r="AD160" s="103"/>
      <c r="AE160" s="103"/>
      <c r="AF160" s="2" t="s">
        <v>1</v>
      </c>
      <c r="AG160" t="s">
        <v>1</v>
      </c>
    </row>
    <row r="161" spans="1:32" x14ac:dyDescent="0.25">
      <c r="A161" s="66"/>
      <c r="B161" s="54"/>
      <c r="E161" s="50"/>
      <c r="F161" s="50"/>
      <c r="G161" s="54"/>
      <c r="H161" s="120"/>
      <c r="I161" s="120"/>
      <c r="J161" s="120"/>
      <c r="K161" s="120"/>
      <c r="L161" s="120"/>
      <c r="M161" s="120"/>
      <c r="N161" s="120"/>
      <c r="O161" s="120"/>
      <c r="P161" s="103"/>
      <c r="Q161" s="103"/>
      <c r="T161" s="103"/>
      <c r="U161" s="103"/>
      <c r="V161" s="103"/>
      <c r="W161" s="103"/>
      <c r="X161" s="103"/>
      <c r="Y161" s="103"/>
      <c r="Z161" s="103"/>
      <c r="AA161" s="103"/>
      <c r="AB161" s="103"/>
      <c r="AC161" s="103"/>
      <c r="AD161" s="103"/>
      <c r="AE161" s="103"/>
      <c r="AF161" s="430">
        <f>AF159</f>
        <v>0</v>
      </c>
    </row>
    <row r="162" spans="1:32" x14ac:dyDescent="0.25">
      <c r="A162" s="66"/>
      <c r="B162" s="54"/>
      <c r="E162" s="50"/>
      <c r="F162" s="50"/>
      <c r="G162" s="54"/>
      <c r="H162" s="120"/>
      <c r="I162" s="120"/>
      <c r="J162" s="120"/>
      <c r="K162" s="120"/>
      <c r="L162" s="120"/>
      <c r="M162" s="120"/>
      <c r="N162" s="120"/>
      <c r="O162" s="120"/>
      <c r="P162" s="103"/>
      <c r="Q162" s="103"/>
      <c r="T162" s="103"/>
      <c r="U162" s="103"/>
      <c r="V162" s="103"/>
      <c r="W162" s="103"/>
      <c r="X162" s="103"/>
      <c r="Y162" s="103"/>
      <c r="Z162" s="103"/>
      <c r="AA162" s="103"/>
      <c r="AB162" s="103"/>
      <c r="AC162" s="103"/>
      <c r="AD162" s="103"/>
      <c r="AE162" s="103"/>
    </row>
    <row r="163" spans="1:32" x14ac:dyDescent="0.25">
      <c r="A163" s="66"/>
      <c r="E163" s="50"/>
      <c r="F163" s="50"/>
      <c r="G163" s="54"/>
      <c r="H163" s="120"/>
      <c r="I163" s="120"/>
      <c r="J163" s="120"/>
      <c r="K163" s="120"/>
      <c r="L163" s="120"/>
      <c r="M163" s="120"/>
      <c r="N163" s="120"/>
      <c r="O163" s="120"/>
      <c r="P163" s="101"/>
      <c r="Q163" s="101"/>
      <c r="T163" s="103"/>
      <c r="U163" s="103"/>
      <c r="V163" s="103"/>
      <c r="W163" s="103"/>
      <c r="X163" s="103"/>
      <c r="Y163" s="103"/>
      <c r="Z163" s="103"/>
      <c r="AA163" s="103"/>
      <c r="AB163" s="103"/>
      <c r="AC163" s="103"/>
      <c r="AD163" s="103"/>
      <c r="AE163" s="103"/>
    </row>
    <row r="164" spans="1:32" x14ac:dyDescent="0.25">
      <c r="A164" s="66"/>
      <c r="E164" s="50"/>
      <c r="F164" s="50"/>
      <c r="G164" s="54"/>
      <c r="H164" s="120"/>
      <c r="I164" s="120"/>
      <c r="J164" s="120"/>
      <c r="K164" s="120"/>
      <c r="L164" s="120"/>
      <c r="M164" s="120"/>
      <c r="N164"/>
      <c r="O164"/>
      <c r="P164" s="101"/>
      <c r="Q164" s="101"/>
      <c r="T164" s="103"/>
      <c r="U164" s="103"/>
      <c r="V164" s="103"/>
      <c r="W164" s="103"/>
      <c r="X164" s="103"/>
      <c r="Y164" s="103"/>
      <c r="Z164" s="103"/>
      <c r="AA164" s="103"/>
      <c r="AB164" s="103"/>
      <c r="AC164" s="103"/>
      <c r="AD164" s="103"/>
      <c r="AE164" s="103"/>
    </row>
    <row r="165" spans="1:32" x14ac:dyDescent="0.25">
      <c r="G165"/>
      <c r="H165"/>
      <c r="I165"/>
      <c r="J165"/>
      <c r="K165"/>
      <c r="L165"/>
      <c r="M165"/>
      <c r="N165" s="49"/>
      <c r="O165" s="49"/>
    </row>
    <row r="166" spans="1:32" x14ac:dyDescent="0.25">
      <c r="A166" s="179" t="s">
        <v>1</v>
      </c>
      <c r="E166" s="50"/>
      <c r="F166" s="50"/>
      <c r="G166" s="49"/>
      <c r="H166" s="49"/>
      <c r="I166" s="49"/>
      <c r="J166" s="49"/>
      <c r="K166" s="49"/>
      <c r="L166" s="49"/>
      <c r="M166" s="49"/>
      <c r="N166" s="49"/>
      <c r="O166" s="49"/>
      <c r="P166" s="101" t="s">
        <v>1</v>
      </c>
      <c r="Q166" s="101"/>
      <c r="T166" s="103"/>
      <c r="U166" s="103"/>
      <c r="V166" s="103"/>
      <c r="W166" s="103"/>
      <c r="X166" s="103"/>
      <c r="Y166" s="103"/>
      <c r="Z166" s="103"/>
      <c r="AA166" s="103"/>
      <c r="AB166" s="103"/>
      <c r="AC166" s="103"/>
      <c r="AD166" s="103"/>
      <c r="AE166" s="103"/>
    </row>
    <row r="167" spans="1:32" x14ac:dyDescent="0.25">
      <c r="A167" s="66"/>
      <c r="D167" s="113" t="s">
        <v>1</v>
      </c>
      <c r="G167" s="49"/>
      <c r="H167" s="49"/>
      <c r="I167" s="49"/>
      <c r="J167" s="49"/>
      <c r="K167" s="49"/>
      <c r="L167" s="49"/>
      <c r="M167" s="49"/>
      <c r="N167" s="120"/>
      <c r="O167" s="120"/>
      <c r="P167" s="103"/>
      <c r="Q167" s="103"/>
      <c r="T167" s="103"/>
      <c r="U167" s="103"/>
      <c r="V167" s="103"/>
      <c r="W167" s="103"/>
      <c r="X167" s="103"/>
      <c r="Y167" s="103"/>
      <c r="Z167" s="103"/>
      <c r="AA167" s="103"/>
      <c r="AB167" s="77"/>
      <c r="AC167" s="77"/>
      <c r="AD167" s="77"/>
      <c r="AE167" s="77"/>
    </row>
    <row r="168" spans="1:32" x14ac:dyDescent="0.25">
      <c r="A168" s="66"/>
      <c r="G168" s="120"/>
      <c r="H168" s="120"/>
      <c r="I168" s="120"/>
      <c r="J168" s="120"/>
      <c r="K168" s="120"/>
      <c r="L168" s="120"/>
      <c r="M168" s="120"/>
      <c r="N168" s="120"/>
      <c r="O168" s="120"/>
      <c r="P168" s="103"/>
      <c r="Q168" s="103"/>
      <c r="T168" s="103"/>
      <c r="U168" s="103"/>
      <c r="V168" s="103"/>
      <c r="W168" s="103"/>
      <c r="X168" s="103"/>
      <c r="Y168" s="103"/>
      <c r="Z168" s="103"/>
      <c r="AA168" s="103"/>
      <c r="AB168" s="103"/>
      <c r="AC168" s="103"/>
      <c r="AD168" s="103"/>
      <c r="AE168" s="103"/>
    </row>
    <row r="169" spans="1:32" x14ac:dyDescent="0.25">
      <c r="A169" s="66"/>
      <c r="G169" s="120"/>
      <c r="H169" s="120"/>
      <c r="I169" s="120"/>
      <c r="J169" s="120"/>
      <c r="K169" s="120"/>
      <c r="L169" s="120"/>
      <c r="M169" s="120"/>
      <c r="N169" s="120"/>
      <c r="O169" s="120"/>
      <c r="P169" s="103"/>
      <c r="Q169" s="103"/>
      <c r="T169" s="77"/>
      <c r="U169" s="77"/>
      <c r="V169" s="77"/>
      <c r="W169" s="77"/>
      <c r="X169" s="77"/>
      <c r="Y169" s="77"/>
      <c r="Z169" s="77"/>
      <c r="AA169" s="77"/>
      <c r="AB169" s="77"/>
      <c r="AC169" s="77"/>
      <c r="AD169" s="77"/>
      <c r="AE169" s="77"/>
    </row>
    <row r="170" spans="1:32" x14ac:dyDescent="0.25">
      <c r="G170" s="120"/>
      <c r="H170" s="120"/>
      <c r="I170" s="120"/>
      <c r="J170" s="120"/>
      <c r="K170" s="120"/>
      <c r="L170" s="120"/>
      <c r="M170" s="120"/>
      <c r="N170" s="49"/>
      <c r="O170" s="49"/>
      <c r="P170" s="103"/>
      <c r="Q170" s="103"/>
      <c r="T170" s="103"/>
      <c r="U170" s="77"/>
      <c r="V170" s="77"/>
      <c r="W170" s="77"/>
      <c r="X170" s="77"/>
      <c r="Y170" s="77"/>
      <c r="Z170" s="77"/>
      <c r="AA170" s="77"/>
      <c r="AB170" s="77"/>
      <c r="AC170" s="77"/>
      <c r="AD170" s="77"/>
      <c r="AE170" s="77"/>
    </row>
    <row r="171" spans="1:32" x14ac:dyDescent="0.25">
      <c r="G171" s="49"/>
      <c r="H171" s="49"/>
      <c r="I171" s="49"/>
      <c r="J171" s="49"/>
      <c r="K171" s="49"/>
      <c r="L171" s="49"/>
      <c r="M171" s="49"/>
      <c r="N171" s="49"/>
      <c r="O171" s="49"/>
      <c r="P171" s="103"/>
      <c r="Q171" s="103"/>
      <c r="T171" s="77"/>
      <c r="U171" s="77"/>
      <c r="V171" s="77"/>
      <c r="W171" s="77"/>
      <c r="X171" s="77"/>
      <c r="Y171" s="77"/>
      <c r="Z171" s="77"/>
      <c r="AA171" s="77"/>
      <c r="AB171" s="77"/>
      <c r="AC171" s="77"/>
      <c r="AD171" s="77"/>
      <c r="AE171" s="77"/>
    </row>
    <row r="172" spans="1:32" x14ac:dyDescent="0.25">
      <c r="A172" s="66"/>
      <c r="G172" s="49"/>
      <c r="H172" s="49"/>
      <c r="I172" s="49"/>
      <c r="J172" s="49"/>
      <c r="K172" s="49"/>
      <c r="L172" s="49"/>
      <c r="M172" s="49"/>
      <c r="N172" s="120"/>
      <c r="O172" s="120"/>
      <c r="P172" s="103"/>
      <c r="Q172" s="103"/>
      <c r="T172" s="77"/>
      <c r="U172" s="77"/>
      <c r="V172" s="77"/>
      <c r="W172" s="77"/>
      <c r="X172" s="77"/>
      <c r="Y172" s="77"/>
      <c r="Z172" s="77"/>
      <c r="AA172" s="77"/>
      <c r="AB172" s="77"/>
      <c r="AC172" s="77"/>
      <c r="AD172" s="77"/>
      <c r="AE172" s="77"/>
    </row>
    <row r="173" spans="1:32" x14ac:dyDescent="0.25">
      <c r="G173" s="120"/>
      <c r="H173" s="120"/>
      <c r="I173" s="120"/>
      <c r="J173" s="120"/>
      <c r="K173" s="120"/>
      <c r="L173" s="120"/>
      <c r="M173" s="120"/>
      <c r="N173" s="39"/>
      <c r="O173" s="39"/>
      <c r="P173" s="103"/>
      <c r="Q173" s="103"/>
      <c r="T173" s="77"/>
      <c r="U173" s="77"/>
      <c r="V173" s="77"/>
      <c r="W173" s="77"/>
      <c r="X173" s="77"/>
      <c r="Y173" s="77"/>
      <c r="Z173" s="77"/>
      <c r="AA173" s="77"/>
      <c r="AB173" s="77"/>
      <c r="AC173" s="77"/>
      <c r="AD173" s="77"/>
      <c r="AE173" s="77"/>
    </row>
    <row r="174" spans="1:32" x14ac:dyDescent="0.25">
      <c r="G174" s="39"/>
      <c r="H174" s="39"/>
      <c r="I174" s="39"/>
      <c r="J174" s="39"/>
      <c r="K174" s="39"/>
      <c r="L174" s="39"/>
      <c r="M174" s="39"/>
      <c r="N174" s="39"/>
      <c r="O174" s="39"/>
      <c r="P174" s="96" t="s">
        <v>1</v>
      </c>
      <c r="Q174" s="96"/>
      <c r="T174" s="77"/>
      <c r="U174" s="77"/>
      <c r="V174" s="77"/>
      <c r="W174" s="77"/>
      <c r="X174" s="77"/>
      <c r="Y174" s="77"/>
      <c r="Z174" s="77"/>
      <c r="AA174" s="77"/>
      <c r="AB174" s="77"/>
      <c r="AC174" s="77"/>
      <c r="AD174" s="77"/>
      <c r="AE174" s="77"/>
    </row>
    <row r="175" spans="1:32" x14ac:dyDescent="0.25">
      <c r="G175" s="39"/>
      <c r="H175" s="39"/>
      <c r="I175" s="39"/>
      <c r="J175" s="39"/>
      <c r="K175" s="39"/>
      <c r="L175" s="39"/>
      <c r="M175" s="39"/>
      <c r="N175" s="39"/>
      <c r="O175" s="39"/>
      <c r="P175" s="43"/>
      <c r="Q175" s="43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</row>
    <row r="176" spans="1:32" x14ac:dyDescent="0.25">
      <c r="G176" s="39"/>
      <c r="H176" s="39"/>
      <c r="I176" s="39"/>
      <c r="J176" s="39"/>
      <c r="K176" s="39"/>
      <c r="L176" s="39"/>
      <c r="M176" s="39"/>
      <c r="N176" s="39"/>
      <c r="O176" s="39"/>
      <c r="P176" s="43"/>
      <c r="Q176" s="43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</row>
    <row r="177" spans="7:31" x14ac:dyDescent="0.25">
      <c r="G177" s="39"/>
      <c r="H177" s="39"/>
      <c r="I177" s="39"/>
      <c r="J177" s="39"/>
      <c r="K177" s="39"/>
      <c r="L177" s="39"/>
      <c r="M177" s="39"/>
      <c r="N177" s="39"/>
      <c r="O177" s="39"/>
      <c r="P177" s="43"/>
      <c r="Q177" s="43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</row>
    <row r="178" spans="7:31" x14ac:dyDescent="0.25">
      <c r="G178" s="39"/>
      <c r="H178" s="39"/>
      <c r="I178" s="39"/>
      <c r="J178" s="39"/>
      <c r="K178" s="39"/>
      <c r="L178" s="39"/>
      <c r="M178" s="39"/>
      <c r="N178" s="39"/>
      <c r="O178" s="39"/>
      <c r="P178" s="43"/>
      <c r="Q178" s="43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</row>
    <row r="179" spans="7:31" x14ac:dyDescent="0.25">
      <c r="G179" s="39"/>
      <c r="H179" s="39"/>
      <c r="I179" s="39"/>
      <c r="J179" s="39"/>
      <c r="K179" s="39"/>
      <c r="L179" s="39"/>
      <c r="M179" s="39"/>
      <c r="N179" s="39"/>
      <c r="O179" s="39"/>
      <c r="P179" s="43"/>
      <c r="Q179" s="43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</row>
    <row r="180" spans="7:31" x14ac:dyDescent="0.25">
      <c r="G180" s="39"/>
      <c r="H180" s="39"/>
      <c r="I180" s="39"/>
      <c r="J180" s="39"/>
      <c r="K180" s="39"/>
      <c r="L180" s="39"/>
      <c r="M180" s="39"/>
      <c r="N180" s="39"/>
      <c r="O180" s="39"/>
      <c r="P180" s="43"/>
      <c r="Q180" s="43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</row>
    <row r="181" spans="7:31" x14ac:dyDescent="0.25">
      <c r="G181" s="39"/>
      <c r="H181" s="39"/>
      <c r="I181" s="39"/>
      <c r="J181" s="39"/>
      <c r="K181" s="39"/>
      <c r="L181" s="39"/>
      <c r="M181" s="39"/>
      <c r="N181" s="39"/>
      <c r="O181" s="39"/>
      <c r="P181" s="43"/>
      <c r="Q181" s="43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</row>
    <row r="182" spans="7:31" x14ac:dyDescent="0.25">
      <c r="G182" s="39"/>
      <c r="H182" s="39"/>
      <c r="I182" s="39"/>
      <c r="J182" s="39"/>
      <c r="K182" s="39"/>
      <c r="L182" s="39"/>
      <c r="M182" s="39"/>
      <c r="N182" s="39"/>
      <c r="O182" s="39"/>
      <c r="P182" s="43"/>
      <c r="Q182" s="43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</row>
    <row r="183" spans="7:31" x14ac:dyDescent="0.25">
      <c r="G183" s="39"/>
      <c r="H183" s="39"/>
      <c r="I183" s="39"/>
      <c r="J183" s="39"/>
      <c r="K183" s="39"/>
      <c r="L183" s="39"/>
      <c r="M183" s="39"/>
      <c r="N183" s="39"/>
      <c r="O183" s="39"/>
      <c r="P183" s="43"/>
      <c r="Q183" s="43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</row>
    <row r="184" spans="7:31" x14ac:dyDescent="0.25">
      <c r="G184" s="39"/>
      <c r="H184" s="39"/>
      <c r="I184" s="39"/>
      <c r="J184" s="39"/>
      <c r="K184" s="39"/>
      <c r="L184" s="39"/>
      <c r="M184" s="39"/>
      <c r="N184" s="39"/>
      <c r="O184" s="39"/>
      <c r="P184" s="43"/>
      <c r="Q184" s="43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</row>
    <row r="185" spans="7:31" x14ac:dyDescent="0.25">
      <c r="G185" s="39"/>
      <c r="H185" s="39"/>
      <c r="I185" s="39"/>
      <c r="J185" s="39"/>
      <c r="K185" s="39"/>
      <c r="L185" s="39"/>
      <c r="M185" s="39"/>
      <c r="N185" s="39"/>
      <c r="O185" s="39"/>
      <c r="P185" s="43"/>
      <c r="Q185" s="43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</row>
    <row r="186" spans="7:31" x14ac:dyDescent="0.25">
      <c r="G186" s="39"/>
      <c r="H186" s="39"/>
      <c r="I186" s="39"/>
      <c r="J186" s="39"/>
      <c r="K186" s="39"/>
      <c r="L186" s="39"/>
      <c r="M186" s="39"/>
      <c r="N186" s="39"/>
      <c r="O186" s="39"/>
      <c r="P186" s="43"/>
      <c r="Q186" s="43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</row>
    <row r="187" spans="7:31" x14ac:dyDescent="0.25">
      <c r="G187" s="39"/>
      <c r="H187" s="39"/>
      <c r="I187" s="39"/>
      <c r="J187" s="192"/>
      <c r="K187" s="192"/>
      <c r="L187" s="39"/>
      <c r="M187" s="39"/>
      <c r="N187"/>
      <c r="O187"/>
      <c r="P187" s="43"/>
      <c r="Q187" s="43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</row>
    <row r="188" spans="7:31" x14ac:dyDescent="0.25">
      <c r="G188"/>
      <c r="H188"/>
      <c r="I188"/>
      <c r="L188"/>
      <c r="M188"/>
      <c r="N188"/>
      <c r="O188"/>
      <c r="P188" s="51"/>
      <c r="Q188" s="51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</row>
    <row r="189" spans="7:31" x14ac:dyDescent="0.25">
      <c r="G189"/>
      <c r="H189"/>
      <c r="I189"/>
      <c r="L189"/>
      <c r="M189"/>
      <c r="N189"/>
      <c r="O189"/>
      <c r="P189" s="51"/>
      <c r="Q189" s="51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</row>
    <row r="190" spans="7:31" x14ac:dyDescent="0.25">
      <c r="G190"/>
      <c r="H190"/>
      <c r="I190"/>
      <c r="L190"/>
      <c r="M190"/>
      <c r="N190"/>
      <c r="O190"/>
    </row>
    <row r="191" spans="7:31" x14ac:dyDescent="0.25">
      <c r="G191"/>
      <c r="H191"/>
      <c r="I191"/>
      <c r="L191"/>
      <c r="M191"/>
      <c r="N191"/>
      <c r="O191"/>
    </row>
    <row r="192" spans="7:31" x14ac:dyDescent="0.25">
      <c r="G192"/>
      <c r="H192"/>
      <c r="I192"/>
      <c r="L192"/>
      <c r="M192"/>
      <c r="N192"/>
      <c r="O192"/>
    </row>
    <row r="193" spans="10:11" customFormat="1" x14ac:dyDescent="0.25">
      <c r="J193" s="190"/>
      <c r="K193" s="190"/>
    </row>
    <row r="194" spans="10:11" customFormat="1" x14ac:dyDescent="0.25">
      <c r="J194" s="190"/>
      <c r="K194" s="190"/>
    </row>
    <row r="195" spans="10:11" customFormat="1" x14ac:dyDescent="0.25">
      <c r="J195" s="190"/>
      <c r="K195" s="190"/>
    </row>
    <row r="196" spans="10:11" customFormat="1" x14ac:dyDescent="0.25">
      <c r="J196" s="190"/>
      <c r="K196" s="190"/>
    </row>
    <row r="197" spans="10:11" customFormat="1" x14ac:dyDescent="0.25">
      <c r="J197" s="190"/>
      <c r="K197" s="190"/>
    </row>
    <row r="198" spans="10:11" customFormat="1" x14ac:dyDescent="0.25">
      <c r="J198" s="190"/>
      <c r="K198" s="190"/>
    </row>
    <row r="199" spans="10:11" customFormat="1" x14ac:dyDescent="0.25">
      <c r="J199" s="190"/>
      <c r="K199" s="190"/>
    </row>
    <row r="200" spans="10:11" customFormat="1" x14ac:dyDescent="0.25">
      <c r="J200" s="190"/>
      <c r="K200" s="190"/>
    </row>
    <row r="201" spans="10:11" customFormat="1" x14ac:dyDescent="0.25">
      <c r="J201" s="190"/>
      <c r="K201" s="190"/>
    </row>
    <row r="202" spans="10:11" customFormat="1" x14ac:dyDescent="0.25">
      <c r="J202" s="190"/>
      <c r="K202" s="190"/>
    </row>
    <row r="203" spans="10:11" customFormat="1" x14ac:dyDescent="0.25">
      <c r="J203" s="190"/>
      <c r="K203" s="190"/>
    </row>
    <row r="204" spans="10:11" customFormat="1" x14ac:dyDescent="0.25">
      <c r="J204" s="190"/>
      <c r="K204" s="190"/>
    </row>
    <row r="205" spans="10:11" customFormat="1" x14ac:dyDescent="0.25">
      <c r="J205" s="190"/>
      <c r="K205" s="190"/>
    </row>
    <row r="206" spans="10:11" customFormat="1" x14ac:dyDescent="0.25">
      <c r="J206" s="190"/>
      <c r="K206" s="190"/>
    </row>
    <row r="207" spans="10:11" customFormat="1" x14ac:dyDescent="0.25">
      <c r="J207" s="190"/>
      <c r="K207" s="190"/>
    </row>
    <row r="208" spans="10:11" customFormat="1" x14ac:dyDescent="0.25">
      <c r="J208" s="190"/>
      <c r="K208" s="190"/>
    </row>
    <row r="209" spans="10:11" customFormat="1" x14ac:dyDescent="0.25">
      <c r="J209" s="190"/>
      <c r="K209" s="190"/>
    </row>
    <row r="210" spans="10:11" customFormat="1" x14ac:dyDescent="0.25">
      <c r="J210" s="190"/>
      <c r="K210" s="190"/>
    </row>
    <row r="211" spans="10:11" customFormat="1" x14ac:dyDescent="0.25">
      <c r="J211" s="190"/>
      <c r="K211" s="190"/>
    </row>
    <row r="212" spans="10:11" customFormat="1" x14ac:dyDescent="0.25">
      <c r="J212" s="190"/>
      <c r="K212" s="190"/>
    </row>
    <row r="213" spans="10:11" customFormat="1" x14ac:dyDescent="0.25">
      <c r="J213" s="190"/>
      <c r="K213" s="190"/>
    </row>
    <row r="214" spans="10:11" customFormat="1" x14ac:dyDescent="0.25">
      <c r="J214" s="190"/>
      <c r="K214" s="190"/>
    </row>
    <row r="215" spans="10:11" customFormat="1" x14ac:dyDescent="0.25">
      <c r="J215" s="190"/>
      <c r="K215" s="190"/>
    </row>
    <row r="216" spans="10:11" customFormat="1" x14ac:dyDescent="0.25">
      <c r="J216" s="190"/>
      <c r="K216" s="190"/>
    </row>
    <row r="217" spans="10:11" customFormat="1" x14ac:dyDescent="0.25">
      <c r="J217" s="190"/>
      <c r="K217" s="190"/>
    </row>
    <row r="218" spans="10:11" customFormat="1" x14ac:dyDescent="0.25">
      <c r="J218" s="190"/>
      <c r="K218" s="190"/>
    </row>
    <row r="219" spans="10:11" customFormat="1" x14ac:dyDescent="0.25">
      <c r="J219" s="190"/>
      <c r="K219" s="190"/>
    </row>
    <row r="220" spans="10:11" customFormat="1" x14ac:dyDescent="0.25">
      <c r="J220" s="190"/>
      <c r="K220" s="190"/>
    </row>
    <row r="221" spans="10:11" customFormat="1" x14ac:dyDescent="0.25">
      <c r="J221" s="190"/>
      <c r="K221" s="190"/>
    </row>
    <row r="222" spans="10:11" customFormat="1" x14ac:dyDescent="0.25">
      <c r="J222" s="190"/>
      <c r="K222" s="190"/>
    </row>
    <row r="223" spans="10:11" customFormat="1" x14ac:dyDescent="0.25">
      <c r="J223" s="190"/>
      <c r="K223" s="190"/>
    </row>
    <row r="224" spans="10:11" customFormat="1" x14ac:dyDescent="0.25">
      <c r="J224" s="190"/>
      <c r="K224" s="190"/>
    </row>
    <row r="225" spans="7:15" x14ac:dyDescent="0.25">
      <c r="G225"/>
      <c r="H225"/>
      <c r="I225"/>
      <c r="L225"/>
      <c r="M225"/>
      <c r="N225"/>
      <c r="O225"/>
    </row>
    <row r="226" spans="7:15" x14ac:dyDescent="0.25">
      <c r="G226"/>
      <c r="H226"/>
      <c r="I226"/>
      <c r="L226"/>
      <c r="M226"/>
      <c r="N226"/>
      <c r="O226"/>
    </row>
    <row r="227" spans="7:15" x14ac:dyDescent="0.25">
      <c r="G227"/>
      <c r="H227"/>
      <c r="I227"/>
      <c r="L227"/>
      <c r="M227"/>
      <c r="N227"/>
      <c r="O227"/>
    </row>
    <row r="228" spans="7:15" x14ac:dyDescent="0.25">
      <c r="G228"/>
      <c r="H228"/>
      <c r="I228"/>
      <c r="L228"/>
      <c r="M228"/>
      <c r="N228"/>
      <c r="O228"/>
    </row>
    <row r="229" spans="7:15" x14ac:dyDescent="0.25">
      <c r="G229"/>
      <c r="H229"/>
      <c r="I229"/>
      <c r="L229"/>
      <c r="M229"/>
      <c r="N229"/>
      <c r="O229"/>
    </row>
    <row r="230" spans="7:15" x14ac:dyDescent="0.25">
      <c r="G230"/>
      <c r="H230"/>
      <c r="I230"/>
      <c r="L230"/>
      <c r="M230"/>
      <c r="N230"/>
      <c r="O230"/>
    </row>
    <row r="231" spans="7:15" x14ac:dyDescent="0.25">
      <c r="G231"/>
      <c r="H231"/>
      <c r="I231"/>
      <c r="L231"/>
      <c r="M231"/>
      <c r="N231"/>
      <c r="O231"/>
    </row>
    <row r="232" spans="7:15" x14ac:dyDescent="0.25">
      <c r="G232"/>
      <c r="H232"/>
      <c r="I232"/>
      <c r="L232"/>
      <c r="M232"/>
      <c r="N232"/>
      <c r="O232"/>
    </row>
    <row r="233" spans="7:15" x14ac:dyDescent="0.25">
      <c r="G233"/>
      <c r="H233"/>
      <c r="I233"/>
      <c r="L233"/>
      <c r="M233"/>
      <c r="N233"/>
      <c r="O233"/>
    </row>
    <row r="234" spans="7:15" x14ac:dyDescent="0.25">
      <c r="G234"/>
      <c r="H234"/>
      <c r="I234"/>
      <c r="L234"/>
      <c r="M234"/>
      <c r="N234"/>
      <c r="O234"/>
    </row>
    <row r="235" spans="7:15" x14ac:dyDescent="0.25">
      <c r="G235"/>
      <c r="H235"/>
      <c r="I235"/>
      <c r="L235"/>
      <c r="M235"/>
    </row>
  </sheetData>
  <pageMargins left="0.25" right="0.25" top="0.75" bottom="0.75" header="0.3" footer="0.3"/>
  <pageSetup scale="91" fitToHeight="0" orientation="portrait" r:id="rId1"/>
  <rowBreaks count="3" manualBreakCount="3">
    <brk id="52" max="30" man="1"/>
    <brk id="99" max="30" man="1"/>
    <brk id="130" max="30" man="1"/>
  </rowBreaks>
  <colBreaks count="1" manualBreakCount="1">
    <brk id="3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71"/>
  <sheetViews>
    <sheetView zoomScaleNormal="100" workbookViewId="0">
      <pane ySplit="4" topLeftCell="A34" activePane="bottomLeft" state="frozen"/>
      <selection pane="bottomLeft" activeCell="G150" sqref="G150"/>
    </sheetView>
  </sheetViews>
  <sheetFormatPr defaultColWidth="12" defaultRowHeight="15" x14ac:dyDescent="0.2"/>
  <cols>
    <col min="1" max="5" width="12" style="9"/>
    <col min="6" max="6" width="11.28515625" style="9" customWidth="1"/>
    <col min="7" max="7" width="15.140625" style="9" customWidth="1"/>
    <col min="8" max="8" width="12" style="9" customWidth="1"/>
    <col min="9" max="9" width="19" style="9" customWidth="1"/>
    <col min="10" max="10" width="12.42578125" style="9" customWidth="1"/>
    <col min="11" max="11" width="15.85546875" style="9" customWidth="1"/>
    <col min="12" max="16384" width="12" style="9"/>
  </cols>
  <sheetData>
    <row r="1" spans="1:13" s="7" customFormat="1" x14ac:dyDescent="0.25">
      <c r="E1" s="8" t="s">
        <v>162</v>
      </c>
    </row>
    <row r="2" spans="1:13" ht="15.75" x14ac:dyDescent="0.25">
      <c r="E2" s="10" t="s">
        <v>223</v>
      </c>
    </row>
    <row r="3" spans="1:13" ht="15.75" x14ac:dyDescent="0.25">
      <c r="I3" s="11">
        <v>2025</v>
      </c>
    </row>
    <row r="4" spans="1:13" ht="15.75" x14ac:dyDescent="0.25">
      <c r="G4" s="10" t="s">
        <v>184</v>
      </c>
      <c r="I4" s="12" t="s">
        <v>4</v>
      </c>
      <c r="K4" s="10" t="s">
        <v>222</v>
      </c>
    </row>
    <row r="5" spans="1:13" ht="15.75" x14ac:dyDescent="0.25">
      <c r="A5" s="10" t="s">
        <v>18</v>
      </c>
      <c r="I5" s="11" t="s">
        <v>176</v>
      </c>
    </row>
    <row r="6" spans="1:13" x14ac:dyDescent="0.2">
      <c r="B6" s="9" t="s">
        <v>19</v>
      </c>
      <c r="G6" s="13">
        <v>69750</v>
      </c>
      <c r="H6" s="14" t="s">
        <v>1</v>
      </c>
      <c r="I6" s="343">
        <v>73500</v>
      </c>
      <c r="K6" s="13">
        <v>69750</v>
      </c>
      <c r="L6" s="14" t="s">
        <v>1</v>
      </c>
      <c r="M6" s="7"/>
    </row>
    <row r="7" spans="1:13" x14ac:dyDescent="0.2">
      <c r="B7" s="9" t="s">
        <v>163</v>
      </c>
      <c r="G7" s="13"/>
      <c r="H7" s="14"/>
      <c r="I7" s="343" t="s">
        <v>1</v>
      </c>
      <c r="K7" s="13"/>
      <c r="L7" s="14"/>
      <c r="M7" s="7"/>
    </row>
    <row r="8" spans="1:13" x14ac:dyDescent="0.2">
      <c r="B8" s="9" t="s">
        <v>93</v>
      </c>
      <c r="G8" s="13">
        <v>538815</v>
      </c>
      <c r="H8" s="14" t="s">
        <v>1</v>
      </c>
      <c r="I8" s="343">
        <v>385608</v>
      </c>
      <c r="K8" s="13">
        <v>538815</v>
      </c>
      <c r="L8" s="14" t="s">
        <v>1</v>
      </c>
      <c r="M8" s="7"/>
    </row>
    <row r="9" spans="1:13" x14ac:dyDescent="0.2">
      <c r="B9" s="9" t="s">
        <v>23</v>
      </c>
      <c r="G9" s="13">
        <v>1077900</v>
      </c>
      <c r="H9" s="7"/>
      <c r="I9" s="344">
        <v>1233994.8799999999</v>
      </c>
      <c r="K9" s="13">
        <v>1153680</v>
      </c>
      <c r="L9" s="7"/>
      <c r="M9" s="7"/>
    </row>
    <row r="10" spans="1:13" x14ac:dyDescent="0.2">
      <c r="B10" s="9" t="s">
        <v>24</v>
      </c>
      <c r="G10" s="13">
        <v>879615</v>
      </c>
      <c r="I10" s="344">
        <v>639490.64</v>
      </c>
      <c r="K10" s="13">
        <v>639200</v>
      </c>
      <c r="M10" s="7"/>
    </row>
    <row r="11" spans="1:13" x14ac:dyDescent="0.2">
      <c r="B11" s="9" t="s">
        <v>25</v>
      </c>
      <c r="G11" s="13">
        <v>78230</v>
      </c>
      <c r="I11" s="344">
        <v>167112.54</v>
      </c>
      <c r="K11" s="13">
        <v>261000</v>
      </c>
    </row>
    <row r="12" spans="1:13" x14ac:dyDescent="0.2">
      <c r="B12" s="9" t="s">
        <v>26</v>
      </c>
      <c r="G12" s="13">
        <v>15640</v>
      </c>
      <c r="I12" s="344">
        <v>118891.1</v>
      </c>
      <c r="K12" s="13">
        <v>114000</v>
      </c>
    </row>
    <row r="13" spans="1:13" x14ac:dyDescent="0.2">
      <c r="B13" s="9" t="s">
        <v>209</v>
      </c>
      <c r="G13" s="13"/>
      <c r="I13" s="344">
        <v>43025</v>
      </c>
      <c r="K13" s="13">
        <v>360000</v>
      </c>
    </row>
    <row r="14" spans="1:13" x14ac:dyDescent="0.2">
      <c r="B14" s="9" t="s">
        <v>27</v>
      </c>
      <c r="G14" s="13">
        <v>289800</v>
      </c>
      <c r="I14" s="344">
        <v>281334.24</v>
      </c>
      <c r="K14" s="13">
        <v>295800</v>
      </c>
    </row>
    <row r="15" spans="1:13" x14ac:dyDescent="0.2">
      <c r="B15" s="9" t="s">
        <v>124</v>
      </c>
      <c r="E15" s="15" t="s">
        <v>1</v>
      </c>
      <c r="G15" s="13">
        <v>80000</v>
      </c>
      <c r="I15" s="343">
        <v>80000</v>
      </c>
      <c r="K15" s="13">
        <v>95000</v>
      </c>
    </row>
    <row r="16" spans="1:13" x14ac:dyDescent="0.2">
      <c r="B16" s="9" t="s">
        <v>195</v>
      </c>
      <c r="E16" s="15"/>
      <c r="G16" s="13"/>
      <c r="I16" s="343">
        <v>799498.2</v>
      </c>
      <c r="K16" s="13"/>
    </row>
    <row r="17" spans="1:11" x14ac:dyDescent="0.2">
      <c r="B17" s="9" t="s">
        <v>29</v>
      </c>
      <c r="G17" s="13">
        <v>2280</v>
      </c>
      <c r="I17" s="343">
        <v>3991.84</v>
      </c>
      <c r="K17" s="13">
        <v>2784</v>
      </c>
    </row>
    <row r="18" spans="1:11" x14ac:dyDescent="0.2">
      <c r="B18" s="9" t="s">
        <v>193</v>
      </c>
      <c r="G18" s="13">
        <v>229024</v>
      </c>
      <c r="I18" s="343">
        <v>229024</v>
      </c>
      <c r="K18" s="13">
        <v>814936</v>
      </c>
    </row>
    <row r="19" spans="1:11" x14ac:dyDescent="0.2">
      <c r="B19" s="9" t="s">
        <v>30</v>
      </c>
      <c r="G19" s="13"/>
      <c r="I19" s="343">
        <v>7550</v>
      </c>
      <c r="K19" s="13"/>
    </row>
    <row r="20" spans="1:11" x14ac:dyDescent="0.2">
      <c r="B20" s="9" t="s">
        <v>164</v>
      </c>
      <c r="E20" s="16" t="s">
        <v>1</v>
      </c>
      <c r="G20" s="13">
        <v>65100</v>
      </c>
      <c r="I20" s="343">
        <v>58626.9</v>
      </c>
      <c r="K20" s="13">
        <v>53540</v>
      </c>
    </row>
    <row r="21" spans="1:11" x14ac:dyDescent="0.2">
      <c r="B21" s="9" t="s">
        <v>32</v>
      </c>
      <c r="G21" s="13">
        <v>129000</v>
      </c>
      <c r="I21" s="343">
        <v>87464.55</v>
      </c>
      <c r="K21" s="13">
        <v>65600</v>
      </c>
    </row>
    <row r="22" spans="1:11" x14ac:dyDescent="0.2">
      <c r="B22" s="9" t="s">
        <v>165</v>
      </c>
      <c r="G22" s="13">
        <v>3660</v>
      </c>
      <c r="I22" s="343">
        <v>21744.27</v>
      </c>
      <c r="K22" s="13">
        <v>2900</v>
      </c>
    </row>
    <row r="23" spans="1:11" x14ac:dyDescent="0.2">
      <c r="G23" s="13"/>
      <c r="K23" s="13"/>
    </row>
    <row r="24" spans="1:11" ht="16.5" thickBot="1" x14ac:dyDescent="0.3">
      <c r="A24" s="10" t="s">
        <v>34</v>
      </c>
      <c r="G24" s="17">
        <f>SUM(G6:G23)</f>
        <v>3458814</v>
      </c>
      <c r="I24" s="341">
        <f>SUM(I6:I23)</f>
        <v>4230856.16</v>
      </c>
      <c r="K24" s="17">
        <f>SUM(K6:K23)</f>
        <v>4467005</v>
      </c>
    </row>
    <row r="25" spans="1:11" ht="16.5" thickTop="1" x14ac:dyDescent="0.25">
      <c r="A25" s="10" t="s">
        <v>94</v>
      </c>
      <c r="G25" s="288">
        <f>+G24-G8</f>
        <v>2919999</v>
      </c>
      <c r="I25" s="340">
        <f>+I24-I8</f>
        <v>3845248.16</v>
      </c>
      <c r="K25" s="288">
        <f>+K24-K8</f>
        <v>3928190</v>
      </c>
    </row>
    <row r="26" spans="1:11" ht="15.75" x14ac:dyDescent="0.25">
      <c r="A26" s="10"/>
      <c r="G26" s="18"/>
      <c r="I26" s="340">
        <v>2816726</v>
      </c>
      <c r="J26" s="342" t="s">
        <v>171</v>
      </c>
      <c r="K26" s="18"/>
    </row>
    <row r="28" spans="1:11" ht="15.75" x14ac:dyDescent="0.25">
      <c r="A28" s="10" t="s">
        <v>36</v>
      </c>
    </row>
    <row r="29" spans="1:11" ht="15.75" x14ac:dyDescent="0.25">
      <c r="B29" s="10" t="s">
        <v>37</v>
      </c>
      <c r="G29" s="13" t="s">
        <v>1</v>
      </c>
      <c r="K29" s="13" t="s">
        <v>1</v>
      </c>
    </row>
    <row r="30" spans="1:11" x14ac:dyDescent="0.2">
      <c r="B30" s="9" t="s">
        <v>38</v>
      </c>
      <c r="E30" s="16" t="s">
        <v>1</v>
      </c>
      <c r="G30" s="13">
        <v>7800</v>
      </c>
      <c r="I30" s="343">
        <v>13000</v>
      </c>
      <c r="K30" s="13">
        <v>13020</v>
      </c>
    </row>
    <row r="31" spans="1:11" x14ac:dyDescent="0.2">
      <c r="B31" s="9" t="s">
        <v>39</v>
      </c>
      <c r="E31" s="16" t="s">
        <v>1</v>
      </c>
      <c r="G31" s="13">
        <v>600</v>
      </c>
      <c r="I31" s="343">
        <v>575</v>
      </c>
      <c r="K31" s="13">
        <v>600</v>
      </c>
    </row>
    <row r="32" spans="1:11" x14ac:dyDescent="0.2">
      <c r="A32" s="9" t="s">
        <v>1</v>
      </c>
      <c r="B32" s="9" t="s">
        <v>40</v>
      </c>
      <c r="E32" s="15" t="s">
        <v>1</v>
      </c>
      <c r="G32" s="13">
        <v>7212</v>
      </c>
      <c r="I32" s="343">
        <v>4242.58</v>
      </c>
      <c r="K32" s="13">
        <v>7200</v>
      </c>
    </row>
    <row r="33" spans="2:11" x14ac:dyDescent="0.2">
      <c r="B33" s="9" t="s">
        <v>42</v>
      </c>
      <c r="G33" s="13">
        <v>25000</v>
      </c>
      <c r="I33" s="343">
        <v>16937.490000000002</v>
      </c>
      <c r="K33" s="13">
        <v>22000</v>
      </c>
    </row>
    <row r="34" spans="2:11" x14ac:dyDescent="0.2">
      <c r="B34" s="9" t="s">
        <v>43</v>
      </c>
      <c r="G34" s="13">
        <v>2700</v>
      </c>
      <c r="I34" s="343">
        <v>2018.67</v>
      </c>
      <c r="K34" s="13">
        <v>2700</v>
      </c>
    </row>
    <row r="35" spans="2:11" x14ac:dyDescent="0.2">
      <c r="B35" s="9" t="s">
        <v>44</v>
      </c>
      <c r="G35" s="13">
        <v>300000</v>
      </c>
      <c r="I35" s="343">
        <v>214334.66</v>
      </c>
      <c r="K35" s="13">
        <v>304000</v>
      </c>
    </row>
    <row r="36" spans="2:11" x14ac:dyDescent="0.2">
      <c r="B36" s="9" t="s">
        <v>145</v>
      </c>
      <c r="E36" s="16" t="s">
        <v>1</v>
      </c>
      <c r="G36" s="13">
        <v>2780</v>
      </c>
      <c r="I36" s="343">
        <v>5658.1</v>
      </c>
      <c r="K36" s="13">
        <v>6880</v>
      </c>
    </row>
    <row r="37" spans="2:11" x14ac:dyDescent="0.2">
      <c r="B37" s="9" t="s">
        <v>47</v>
      </c>
      <c r="G37" s="13">
        <v>2325</v>
      </c>
      <c r="I37" s="343">
        <v>810</v>
      </c>
      <c r="K37" s="13">
        <v>5000</v>
      </c>
    </row>
    <row r="38" spans="2:11" x14ac:dyDescent="0.2">
      <c r="B38" s="9" t="s">
        <v>48</v>
      </c>
      <c r="G38" s="13">
        <v>2000</v>
      </c>
      <c r="I38" s="344">
        <v>178.5</v>
      </c>
      <c r="K38" s="13" t="s">
        <v>1</v>
      </c>
    </row>
    <row r="39" spans="2:11" x14ac:dyDescent="0.2">
      <c r="B39" s="9" t="s">
        <v>49</v>
      </c>
      <c r="G39" s="13">
        <v>2640</v>
      </c>
      <c r="I39" s="344">
        <v>2420</v>
      </c>
      <c r="K39" s="13">
        <v>2640</v>
      </c>
    </row>
    <row r="40" spans="2:11" x14ac:dyDescent="0.2">
      <c r="B40" s="9" t="s">
        <v>51</v>
      </c>
      <c r="E40" s="16" t="s">
        <v>1</v>
      </c>
      <c r="G40" s="13">
        <v>15120</v>
      </c>
      <c r="I40" s="343">
        <v>17703.62</v>
      </c>
      <c r="K40" s="13">
        <v>18000</v>
      </c>
    </row>
    <row r="41" spans="2:11" x14ac:dyDescent="0.2">
      <c r="B41" s="9" t="s">
        <v>52</v>
      </c>
      <c r="E41" s="16" t="s">
        <v>1</v>
      </c>
      <c r="G41" s="13">
        <v>3000</v>
      </c>
      <c r="I41" s="343"/>
      <c r="K41" s="13">
        <v>3300</v>
      </c>
    </row>
    <row r="42" spans="2:11" x14ac:dyDescent="0.2">
      <c r="B42" s="9" t="s">
        <v>54</v>
      </c>
      <c r="E42" s="16"/>
      <c r="G42" s="13">
        <v>540</v>
      </c>
      <c r="I42" s="343">
        <v>462.55</v>
      </c>
      <c r="K42" s="13">
        <v>540</v>
      </c>
    </row>
    <row r="43" spans="2:11" x14ac:dyDescent="0.2">
      <c r="B43" s="9" t="s">
        <v>55</v>
      </c>
      <c r="E43" s="16" t="s">
        <v>1</v>
      </c>
      <c r="G43" s="13">
        <v>36000</v>
      </c>
      <c r="I43" s="343">
        <v>37175.29</v>
      </c>
      <c r="K43" s="13">
        <v>42000</v>
      </c>
    </row>
    <row r="44" spans="2:11" x14ac:dyDescent="0.2">
      <c r="B44" s="9" t="s">
        <v>56</v>
      </c>
      <c r="G44" s="13">
        <v>4350</v>
      </c>
      <c r="I44" s="343">
        <v>1598.76</v>
      </c>
      <c r="K44" s="13">
        <v>3180</v>
      </c>
    </row>
    <row r="45" spans="2:11" x14ac:dyDescent="0.2">
      <c r="B45" s="9" t="s">
        <v>166</v>
      </c>
      <c r="G45" s="13">
        <v>74262</v>
      </c>
      <c r="I45" s="343">
        <v>73093.440000000002</v>
      </c>
      <c r="K45" s="13">
        <v>62200</v>
      </c>
    </row>
    <row r="46" spans="2:11" x14ac:dyDescent="0.2">
      <c r="B46" s="9" t="s">
        <v>167</v>
      </c>
      <c r="G46" s="13">
        <v>25680</v>
      </c>
      <c r="I46" s="343">
        <v>22259.03</v>
      </c>
      <c r="K46" s="13">
        <v>32500</v>
      </c>
    </row>
    <row r="47" spans="2:11" x14ac:dyDescent="0.2">
      <c r="B47" s="213" t="s">
        <v>59</v>
      </c>
      <c r="G47" s="13">
        <v>11000</v>
      </c>
      <c r="I47" s="343">
        <v>10881.35</v>
      </c>
      <c r="K47" s="13">
        <v>9700</v>
      </c>
    </row>
    <row r="48" spans="2:11" x14ac:dyDescent="0.2">
      <c r="B48" s="213" t="s">
        <v>194</v>
      </c>
      <c r="G48" s="13">
        <v>64000</v>
      </c>
      <c r="I48" s="343"/>
      <c r="K48" s="13">
        <v>87500</v>
      </c>
    </row>
    <row r="49" spans="2:11" x14ac:dyDescent="0.2">
      <c r="B49" s="9" t="s">
        <v>63</v>
      </c>
      <c r="G49" s="13">
        <v>3000</v>
      </c>
      <c r="I49" s="343">
        <v>1061.78</v>
      </c>
      <c r="K49" s="13">
        <v>3000</v>
      </c>
    </row>
    <row r="50" spans="2:11" x14ac:dyDescent="0.2">
      <c r="B50" s="9" t="s">
        <v>60</v>
      </c>
      <c r="G50" s="13">
        <v>60</v>
      </c>
      <c r="I50" s="343"/>
      <c r="K50" s="13">
        <v>60</v>
      </c>
    </row>
    <row r="51" spans="2:11" x14ac:dyDescent="0.2">
      <c r="B51" s="9" t="s">
        <v>61</v>
      </c>
      <c r="G51" s="13">
        <v>94032</v>
      </c>
      <c r="I51" s="343">
        <v>108073.5</v>
      </c>
      <c r="K51" s="13">
        <v>360000</v>
      </c>
    </row>
    <row r="52" spans="2:11" x14ac:dyDescent="0.2">
      <c r="B52" s="9" t="s">
        <v>147</v>
      </c>
      <c r="G52" s="13">
        <v>3795</v>
      </c>
      <c r="I52" s="343">
        <v>3028.96</v>
      </c>
      <c r="K52" s="13">
        <v>3800</v>
      </c>
    </row>
    <row r="53" spans="2:11" x14ac:dyDescent="0.2">
      <c r="B53" s="9" t="s">
        <v>64</v>
      </c>
      <c r="G53" s="13">
        <v>9000</v>
      </c>
      <c r="I53" s="343">
        <v>11425.18</v>
      </c>
      <c r="K53" s="13">
        <v>9000</v>
      </c>
    </row>
    <row r="54" spans="2:11" x14ac:dyDescent="0.2">
      <c r="B54" s="9" t="s">
        <v>65</v>
      </c>
      <c r="E54" s="16" t="s">
        <v>1</v>
      </c>
      <c r="G54" s="13">
        <v>30000</v>
      </c>
      <c r="I54" s="343">
        <v>19000</v>
      </c>
      <c r="K54" s="13">
        <v>24000</v>
      </c>
    </row>
    <row r="55" spans="2:11" x14ac:dyDescent="0.2">
      <c r="B55" s="9" t="s">
        <v>66</v>
      </c>
      <c r="G55" s="13">
        <v>4348</v>
      </c>
      <c r="I55" s="343">
        <v>3921.21</v>
      </c>
      <c r="K55" s="13">
        <v>4348</v>
      </c>
    </row>
    <row r="56" spans="2:11" x14ac:dyDescent="0.2">
      <c r="B56" s="9" t="s">
        <v>67</v>
      </c>
      <c r="G56" s="13">
        <v>547200</v>
      </c>
      <c r="I56" s="343">
        <v>520490.19</v>
      </c>
      <c r="K56" s="13">
        <v>698184</v>
      </c>
    </row>
    <row r="57" spans="2:11" x14ac:dyDescent="0.2">
      <c r="B57" s="9" t="s">
        <v>68</v>
      </c>
      <c r="G57" s="13">
        <v>6000</v>
      </c>
      <c r="I57" s="343">
        <v>5244.89</v>
      </c>
      <c r="K57" s="13">
        <v>6000</v>
      </c>
    </row>
    <row r="58" spans="2:11" x14ac:dyDescent="0.2">
      <c r="B58" s="9" t="s">
        <v>70</v>
      </c>
      <c r="G58" s="13">
        <v>1800</v>
      </c>
      <c r="I58" s="343">
        <v>1570.31</v>
      </c>
      <c r="K58" s="13">
        <v>1800</v>
      </c>
    </row>
    <row r="59" spans="2:11" x14ac:dyDescent="0.2">
      <c r="B59" s="9" t="s">
        <v>71</v>
      </c>
      <c r="G59" s="13">
        <v>2520</v>
      </c>
      <c r="I59" s="343">
        <v>1439.07</v>
      </c>
      <c r="K59" s="13">
        <v>2000</v>
      </c>
    </row>
    <row r="60" spans="2:11" x14ac:dyDescent="0.2">
      <c r="B60" s="9" t="s">
        <v>72</v>
      </c>
      <c r="G60" s="13">
        <v>6000</v>
      </c>
      <c r="I60" s="343">
        <v>6172.84</v>
      </c>
      <c r="K60" s="13">
        <v>8200</v>
      </c>
    </row>
    <row r="61" spans="2:11" x14ac:dyDescent="0.2">
      <c r="B61" s="9" t="s">
        <v>73</v>
      </c>
      <c r="E61" s="15" t="s">
        <v>1</v>
      </c>
      <c r="G61" s="13">
        <v>180</v>
      </c>
      <c r="I61" s="343" t="s">
        <v>1</v>
      </c>
      <c r="K61" s="13">
        <v>180</v>
      </c>
    </row>
    <row r="62" spans="2:11" ht="15.75" x14ac:dyDescent="0.25">
      <c r="E62" s="15"/>
      <c r="G62" s="13"/>
      <c r="H62" s="39"/>
      <c r="I62" s="345" t="s">
        <v>1</v>
      </c>
      <c r="J62" s="110" t="s">
        <v>1</v>
      </c>
      <c r="K62" s="13"/>
    </row>
    <row r="63" spans="2:11" ht="15.75" x14ac:dyDescent="0.25">
      <c r="B63" s="10" t="s">
        <v>74</v>
      </c>
      <c r="G63" s="24">
        <f>SUM(G30:G62)</f>
        <v>1294944</v>
      </c>
      <c r="I63" s="346">
        <f>SUM(I30:I62)</f>
        <v>1104776.9700000002</v>
      </c>
      <c r="K63" s="24">
        <f>SUM(K30:K62)</f>
        <v>1743532</v>
      </c>
    </row>
    <row r="64" spans="2:11" x14ac:dyDescent="0.2">
      <c r="I64" s="21"/>
    </row>
    <row r="65" spans="2:13" ht="15.75" x14ac:dyDescent="0.25">
      <c r="B65" s="10" t="s">
        <v>128</v>
      </c>
      <c r="I65" s="21"/>
    </row>
    <row r="66" spans="2:13" x14ac:dyDescent="0.2">
      <c r="B66" s="9" t="s">
        <v>129</v>
      </c>
      <c r="E66" s="16" t="s">
        <v>1</v>
      </c>
      <c r="G66" s="13">
        <v>200</v>
      </c>
      <c r="I66" s="343">
        <v>431.72</v>
      </c>
      <c r="K66" s="13">
        <v>350</v>
      </c>
    </row>
    <row r="67" spans="2:13" x14ac:dyDescent="0.2">
      <c r="B67" s="9" t="s">
        <v>77</v>
      </c>
      <c r="E67" s="16" t="s">
        <v>1</v>
      </c>
      <c r="G67" s="13">
        <v>300</v>
      </c>
      <c r="I67" s="343">
        <v>1345.25</v>
      </c>
      <c r="K67" s="13">
        <v>300</v>
      </c>
    </row>
    <row r="68" spans="2:13" x14ac:dyDescent="0.2">
      <c r="B68" s="9" t="s">
        <v>78</v>
      </c>
      <c r="G68" s="13">
        <v>40000</v>
      </c>
      <c r="I68" s="343">
        <v>25163.18</v>
      </c>
      <c r="K68" s="13">
        <v>30000</v>
      </c>
    </row>
    <row r="69" spans="2:13" x14ac:dyDescent="0.2">
      <c r="B69" s="9" t="s">
        <v>81</v>
      </c>
      <c r="E69" s="16" t="s">
        <v>1</v>
      </c>
      <c r="G69" s="13">
        <v>1500</v>
      </c>
      <c r="I69" s="343">
        <v>373.67</v>
      </c>
      <c r="K69" s="13">
        <v>2500</v>
      </c>
    </row>
    <row r="70" spans="2:13" x14ac:dyDescent="0.2">
      <c r="B70" s="9" t="s">
        <v>148</v>
      </c>
      <c r="G70" s="13">
        <v>200</v>
      </c>
      <c r="I70" s="343" t="s">
        <v>1</v>
      </c>
      <c r="K70" s="13" t="s">
        <v>1</v>
      </c>
    </row>
    <row r="71" spans="2:13" x14ac:dyDescent="0.2">
      <c r="B71" s="9" t="s">
        <v>83</v>
      </c>
      <c r="G71" s="13">
        <v>85200</v>
      </c>
      <c r="I71" s="343">
        <v>48499.77</v>
      </c>
      <c r="K71" s="13">
        <v>85000</v>
      </c>
    </row>
    <row r="72" spans="2:13" x14ac:dyDescent="0.2">
      <c r="B72" s="9" t="s">
        <v>149</v>
      </c>
      <c r="G72" s="13">
        <v>11800</v>
      </c>
      <c r="I72" s="343">
        <v>15748.16</v>
      </c>
      <c r="K72" s="13">
        <v>12500</v>
      </c>
    </row>
    <row r="73" spans="2:13" x14ac:dyDescent="0.2">
      <c r="B73" s="9" t="s">
        <v>80</v>
      </c>
      <c r="G73" s="13" t="s">
        <v>1</v>
      </c>
      <c r="I73" s="343">
        <v>218</v>
      </c>
      <c r="K73" s="13" t="s">
        <v>1</v>
      </c>
    </row>
    <row r="74" spans="2:13" x14ac:dyDescent="0.2">
      <c r="B74" s="9" t="s">
        <v>151</v>
      </c>
      <c r="G74" s="13">
        <v>34650</v>
      </c>
      <c r="I74" s="343">
        <v>39739.39</v>
      </c>
      <c r="K74" s="13">
        <v>40000</v>
      </c>
      <c r="L74" s="9" t="s">
        <v>1</v>
      </c>
      <c r="M74" s="13" t="s">
        <v>1</v>
      </c>
    </row>
    <row r="75" spans="2:13" x14ac:dyDescent="0.2">
      <c r="B75" s="9" t="s">
        <v>84</v>
      </c>
      <c r="G75" s="13">
        <v>1400</v>
      </c>
      <c r="I75" s="343" t="s">
        <v>1</v>
      </c>
      <c r="K75" s="13">
        <v>1400</v>
      </c>
    </row>
    <row r="76" spans="2:13" x14ac:dyDescent="0.2">
      <c r="I76" s="343"/>
    </row>
    <row r="77" spans="2:13" ht="15.75" x14ac:dyDescent="0.25">
      <c r="B77" s="10" t="s">
        <v>133</v>
      </c>
      <c r="G77" s="24">
        <f>SUM(G66:G76)</f>
        <v>175250</v>
      </c>
      <c r="I77" s="347">
        <f>SUM(I66:I75)</f>
        <v>131519.14000000001</v>
      </c>
      <c r="K77" s="24">
        <f>SUM(K66:K76)</f>
        <v>172050</v>
      </c>
    </row>
    <row r="78" spans="2:13" ht="15.75" x14ac:dyDescent="0.25">
      <c r="B78" s="10"/>
      <c r="I78" s="21"/>
    </row>
    <row r="79" spans="2:13" ht="15.75" x14ac:dyDescent="0.25">
      <c r="B79" s="10" t="s">
        <v>152</v>
      </c>
      <c r="G79" s="13" t="s">
        <v>1</v>
      </c>
      <c r="I79" s="21"/>
      <c r="K79" s="13" t="s">
        <v>1</v>
      </c>
    </row>
    <row r="80" spans="2:13" x14ac:dyDescent="0.2">
      <c r="B80" s="9" t="s">
        <v>76</v>
      </c>
      <c r="E80" s="16" t="s">
        <v>1</v>
      </c>
      <c r="G80" s="13">
        <v>200</v>
      </c>
      <c r="I80" s="20">
        <v>431.72</v>
      </c>
      <c r="K80" s="13">
        <v>350</v>
      </c>
    </row>
    <row r="81" spans="2:13" x14ac:dyDescent="0.2">
      <c r="B81" s="9" t="s">
        <v>77</v>
      </c>
      <c r="E81" s="16" t="s">
        <v>1</v>
      </c>
      <c r="G81" s="13">
        <v>2500</v>
      </c>
      <c r="I81" s="20">
        <v>3422.45</v>
      </c>
      <c r="K81" s="13">
        <v>2500</v>
      </c>
    </row>
    <row r="82" spans="2:13" x14ac:dyDescent="0.2">
      <c r="B82" s="9" t="s">
        <v>78</v>
      </c>
      <c r="E82" s="9" t="s">
        <v>46</v>
      </c>
      <c r="G82" s="13">
        <v>40000</v>
      </c>
      <c r="I82" s="20">
        <v>32994.239999999998</v>
      </c>
      <c r="K82" s="13">
        <v>30000</v>
      </c>
    </row>
    <row r="83" spans="2:13" x14ac:dyDescent="0.2">
      <c r="B83" s="9" t="s">
        <v>80</v>
      </c>
      <c r="G83" s="13">
        <v>3600</v>
      </c>
      <c r="I83" s="20" t="s">
        <v>1</v>
      </c>
      <c r="K83" s="13">
        <v>2000</v>
      </c>
    </row>
    <row r="84" spans="2:13" x14ac:dyDescent="0.2">
      <c r="B84" s="9" t="s">
        <v>81</v>
      </c>
      <c r="E84" s="16" t="s">
        <v>1</v>
      </c>
      <c r="G84" s="13">
        <v>3500</v>
      </c>
      <c r="I84" s="20">
        <v>1784.17</v>
      </c>
      <c r="K84" s="13">
        <v>3500</v>
      </c>
    </row>
    <row r="85" spans="2:13" x14ac:dyDescent="0.2">
      <c r="B85" s="9" t="s">
        <v>154</v>
      </c>
      <c r="E85" s="16" t="s">
        <v>1</v>
      </c>
      <c r="G85" s="13">
        <v>200</v>
      </c>
      <c r="I85" s="20" t="s">
        <v>1</v>
      </c>
      <c r="K85" s="13" t="s">
        <v>1</v>
      </c>
    </row>
    <row r="86" spans="2:13" x14ac:dyDescent="0.2">
      <c r="B86" s="9" t="s">
        <v>83</v>
      </c>
      <c r="G86" s="13">
        <v>120000</v>
      </c>
      <c r="I86" s="20">
        <v>112867.86</v>
      </c>
      <c r="K86" s="13">
        <v>85000</v>
      </c>
    </row>
    <row r="87" spans="2:13" x14ac:dyDescent="0.2">
      <c r="B87" s="9" t="s">
        <v>84</v>
      </c>
      <c r="E87" s="16" t="s">
        <v>1</v>
      </c>
      <c r="G87" s="13">
        <v>7050</v>
      </c>
      <c r="I87" s="20">
        <v>3771</v>
      </c>
      <c r="K87" s="13">
        <v>7050</v>
      </c>
    </row>
    <row r="88" spans="2:13" x14ac:dyDescent="0.2">
      <c r="B88" s="9" t="s">
        <v>149</v>
      </c>
      <c r="G88" s="13">
        <v>15700</v>
      </c>
      <c r="I88" s="20">
        <v>17929.38</v>
      </c>
      <c r="K88" s="13">
        <v>17500</v>
      </c>
    </row>
    <row r="89" spans="2:13" x14ac:dyDescent="0.2">
      <c r="B89" s="9" t="s">
        <v>115</v>
      </c>
      <c r="G89" s="13"/>
      <c r="I89" s="25">
        <v>209.44</v>
      </c>
      <c r="K89" s="13"/>
    </row>
    <row r="90" spans="2:13" x14ac:dyDescent="0.2">
      <c r="B90" s="9" t="s">
        <v>151</v>
      </c>
      <c r="G90" s="13">
        <v>175000</v>
      </c>
      <c r="I90" s="25">
        <v>126729.47</v>
      </c>
      <c r="K90" s="13">
        <v>190000</v>
      </c>
      <c r="L90" s="9" t="s">
        <v>1</v>
      </c>
      <c r="M90" s="13" t="s">
        <v>1</v>
      </c>
    </row>
    <row r="91" spans="2:13" x14ac:dyDescent="0.2">
      <c r="I91" s="20"/>
    </row>
    <row r="92" spans="2:13" ht="15.75" x14ac:dyDescent="0.25">
      <c r="B92" s="10" t="s">
        <v>155</v>
      </c>
      <c r="G92" s="24">
        <f>SUM(G80:G91)</f>
        <v>367750</v>
      </c>
      <c r="I92" s="26">
        <f>SUM(I80:I91)</f>
        <v>300139.73</v>
      </c>
      <c r="K92" s="24">
        <f>SUM(K80:K91)</f>
        <v>337900</v>
      </c>
    </row>
    <row r="93" spans="2:13" ht="15.75" x14ac:dyDescent="0.25">
      <c r="B93" s="10"/>
      <c r="I93" s="19"/>
    </row>
    <row r="94" spans="2:13" ht="15.75" x14ac:dyDescent="0.25">
      <c r="B94" s="10" t="s">
        <v>106</v>
      </c>
      <c r="G94" s="13" t="s">
        <v>1</v>
      </c>
      <c r="I94" s="19"/>
      <c r="K94" s="13" t="s">
        <v>1</v>
      </c>
    </row>
    <row r="95" spans="2:13" x14ac:dyDescent="0.2">
      <c r="B95" s="9" t="s">
        <v>129</v>
      </c>
      <c r="G95" s="13">
        <v>200</v>
      </c>
      <c r="I95" s="20">
        <v>431.73</v>
      </c>
      <c r="K95" s="13">
        <v>350</v>
      </c>
    </row>
    <row r="96" spans="2:13" x14ac:dyDescent="0.2">
      <c r="B96" s="9" t="s">
        <v>81</v>
      </c>
      <c r="G96" s="13">
        <v>2000</v>
      </c>
      <c r="I96" s="20">
        <v>373.66</v>
      </c>
      <c r="K96" s="13">
        <v>1000</v>
      </c>
    </row>
    <row r="97" spans="1:11" x14ac:dyDescent="0.2">
      <c r="B97" s="9" t="s">
        <v>156</v>
      </c>
      <c r="G97" s="13">
        <v>2400</v>
      </c>
      <c r="I97" s="20" t="s">
        <v>1</v>
      </c>
      <c r="K97" s="13">
        <v>1000</v>
      </c>
    </row>
    <row r="98" spans="1:11" x14ac:dyDescent="0.2">
      <c r="B98" s="9" t="s">
        <v>77</v>
      </c>
      <c r="G98" s="13">
        <v>60</v>
      </c>
      <c r="I98" s="20">
        <v>243.99</v>
      </c>
      <c r="K98" s="13">
        <v>300</v>
      </c>
    </row>
    <row r="99" spans="1:11" x14ac:dyDescent="0.2">
      <c r="B99" s="9" t="s">
        <v>157</v>
      </c>
      <c r="G99" s="13">
        <v>18000</v>
      </c>
      <c r="I99" s="20">
        <v>34132.910000000003</v>
      </c>
      <c r="K99" s="13">
        <v>40000</v>
      </c>
    </row>
    <row r="100" spans="1:11" x14ac:dyDescent="0.2">
      <c r="B100" s="9" t="s">
        <v>149</v>
      </c>
      <c r="E100" s="16" t="s">
        <v>1</v>
      </c>
      <c r="G100" s="13">
        <v>180</v>
      </c>
      <c r="I100" s="20">
        <v>501.14</v>
      </c>
      <c r="K100" s="13">
        <v>500</v>
      </c>
    </row>
    <row r="101" spans="1:11" x14ac:dyDescent="0.2">
      <c r="A101" s="9" t="s">
        <v>1</v>
      </c>
      <c r="B101" s="9" t="s">
        <v>107</v>
      </c>
      <c r="G101" s="9">
        <v>1020</v>
      </c>
      <c r="I101" s="25">
        <v>726.04</v>
      </c>
      <c r="K101" s="9">
        <v>1000</v>
      </c>
    </row>
    <row r="102" spans="1:11" x14ac:dyDescent="0.2">
      <c r="I102" s="20"/>
    </row>
    <row r="103" spans="1:11" ht="15.75" x14ac:dyDescent="0.25">
      <c r="B103" s="10" t="s">
        <v>108</v>
      </c>
      <c r="G103" s="24">
        <f>SUM(G95:G102)</f>
        <v>23860</v>
      </c>
      <c r="I103" s="26">
        <f>SUM(I95:I102)</f>
        <v>36409.47</v>
      </c>
      <c r="K103" s="24">
        <f>SUM(K95:K102)</f>
        <v>44150</v>
      </c>
    </row>
    <row r="104" spans="1:11" x14ac:dyDescent="0.2">
      <c r="I104" s="19"/>
    </row>
    <row r="105" spans="1:11" ht="15.75" x14ac:dyDescent="0.25">
      <c r="B105" s="10" t="s">
        <v>109</v>
      </c>
      <c r="G105" s="13" t="s">
        <v>1</v>
      </c>
      <c r="I105" s="19"/>
      <c r="K105" s="13" t="s">
        <v>1</v>
      </c>
    </row>
    <row r="106" spans="1:11" x14ac:dyDescent="0.2">
      <c r="B106" s="9" t="s">
        <v>110</v>
      </c>
      <c r="G106" s="13">
        <v>7200</v>
      </c>
      <c r="I106" s="20">
        <v>4183.4799999999996</v>
      </c>
      <c r="K106" s="13">
        <v>5000</v>
      </c>
    </row>
    <row r="107" spans="1:11" x14ac:dyDescent="0.2">
      <c r="B107" s="9" t="s">
        <v>111</v>
      </c>
      <c r="G107" s="13">
        <v>57600</v>
      </c>
      <c r="I107" s="20">
        <v>51920</v>
      </c>
      <c r="K107" s="13">
        <v>57600</v>
      </c>
    </row>
    <row r="108" spans="1:11" x14ac:dyDescent="0.2">
      <c r="B108" s="9" t="s">
        <v>112</v>
      </c>
      <c r="G108" s="13">
        <v>400</v>
      </c>
      <c r="I108" s="20">
        <v>130</v>
      </c>
      <c r="K108" s="13">
        <v>400</v>
      </c>
    </row>
    <row r="109" spans="1:11" x14ac:dyDescent="0.2">
      <c r="B109" s="9" t="s">
        <v>77</v>
      </c>
      <c r="G109" s="13">
        <v>11000</v>
      </c>
      <c r="I109" s="20">
        <v>12921.38</v>
      </c>
      <c r="K109" s="13">
        <v>15000</v>
      </c>
    </row>
    <row r="110" spans="1:11" x14ac:dyDescent="0.2">
      <c r="B110" s="9" t="s">
        <v>158</v>
      </c>
      <c r="G110" s="13">
        <v>20000</v>
      </c>
      <c r="I110" s="20">
        <v>4502.74</v>
      </c>
      <c r="K110" s="13">
        <v>15000</v>
      </c>
    </row>
    <row r="111" spans="1:11" x14ac:dyDescent="0.2">
      <c r="B111" s="9" t="s">
        <v>81</v>
      </c>
      <c r="E111" s="15" t="s">
        <v>1</v>
      </c>
      <c r="G111" s="13">
        <v>2000</v>
      </c>
      <c r="I111" s="20"/>
      <c r="K111" s="13">
        <v>1000</v>
      </c>
    </row>
    <row r="112" spans="1:11" x14ac:dyDescent="0.2">
      <c r="B112" s="9" t="s">
        <v>113</v>
      </c>
      <c r="G112" s="13">
        <v>30000</v>
      </c>
      <c r="I112" s="20">
        <v>30844.17</v>
      </c>
      <c r="K112" s="13">
        <v>30000</v>
      </c>
    </row>
    <row r="113" spans="1:13" x14ac:dyDescent="0.2">
      <c r="A113" s="27" t="s">
        <v>1</v>
      </c>
      <c r="B113" s="9" t="s">
        <v>84</v>
      </c>
      <c r="E113" s="16" t="s">
        <v>1</v>
      </c>
      <c r="G113" s="13">
        <v>11760</v>
      </c>
      <c r="I113" s="20">
        <v>13992</v>
      </c>
      <c r="K113" s="13">
        <v>14000</v>
      </c>
    </row>
    <row r="114" spans="1:13" x14ac:dyDescent="0.2">
      <c r="B114" s="9" t="s">
        <v>149</v>
      </c>
      <c r="G114" s="13">
        <v>68400</v>
      </c>
      <c r="I114" s="20">
        <v>71418.06</v>
      </c>
      <c r="K114" s="13">
        <v>78000</v>
      </c>
      <c r="L114" s="9" t="s">
        <v>1</v>
      </c>
      <c r="M114" s="13" t="s">
        <v>1</v>
      </c>
    </row>
    <row r="115" spans="1:13" x14ac:dyDescent="0.2">
      <c r="B115" s="9" t="s">
        <v>87</v>
      </c>
      <c r="G115" s="13">
        <v>2600</v>
      </c>
      <c r="I115" s="20" t="s">
        <v>1</v>
      </c>
      <c r="K115" s="13">
        <v>2600</v>
      </c>
    </row>
    <row r="116" spans="1:13" x14ac:dyDescent="0.2">
      <c r="B116" s="9" t="s">
        <v>115</v>
      </c>
      <c r="G116" s="13">
        <v>384</v>
      </c>
      <c r="I116" s="25">
        <v>364</v>
      </c>
      <c r="K116" s="13">
        <v>400</v>
      </c>
    </row>
    <row r="117" spans="1:13" x14ac:dyDescent="0.2">
      <c r="B117" s="9" t="s">
        <v>116</v>
      </c>
      <c r="G117" s="13">
        <v>5640</v>
      </c>
      <c r="I117" s="20">
        <v>3876.67</v>
      </c>
      <c r="J117" s="28" t="s">
        <v>1</v>
      </c>
      <c r="K117" s="13">
        <v>5640</v>
      </c>
    </row>
    <row r="118" spans="1:13" x14ac:dyDescent="0.2">
      <c r="B118" s="9" t="s">
        <v>117</v>
      </c>
      <c r="G118" s="13">
        <v>18000</v>
      </c>
      <c r="I118" s="25">
        <v>19721.900000000001</v>
      </c>
      <c r="J118" s="28" t="s">
        <v>1</v>
      </c>
      <c r="K118" s="13">
        <v>20000</v>
      </c>
    </row>
    <row r="119" spans="1:13" ht="15.75" x14ac:dyDescent="0.25">
      <c r="B119" s="10" t="s">
        <v>118</v>
      </c>
      <c r="G119" s="24">
        <f>SUM(G105:G118)</f>
        <v>234984</v>
      </c>
      <c r="I119" s="346">
        <f>SUM(I106:I118)</f>
        <v>213874.40000000002</v>
      </c>
      <c r="K119" s="24">
        <f>SUM(K105:K118)</f>
        <v>244640</v>
      </c>
    </row>
    <row r="120" spans="1:13" ht="15.75" x14ac:dyDescent="0.25">
      <c r="B120" s="10"/>
      <c r="G120" s="18"/>
      <c r="I120" s="385"/>
      <c r="K120" s="18"/>
    </row>
    <row r="121" spans="1:13" ht="15.75" x14ac:dyDescent="0.25">
      <c r="B121" s="10" t="s">
        <v>136</v>
      </c>
      <c r="G121" s="18"/>
      <c r="I121" s="385"/>
      <c r="K121" s="18"/>
    </row>
    <row r="122" spans="1:13" ht="15.75" x14ac:dyDescent="0.25">
      <c r="B122" s="9" t="s">
        <v>129</v>
      </c>
      <c r="G122" s="18"/>
      <c r="I122" s="385"/>
      <c r="K122" s="13">
        <v>90</v>
      </c>
    </row>
    <row r="123" spans="1:13" x14ac:dyDescent="0.2">
      <c r="B123" s="9" t="s">
        <v>196</v>
      </c>
      <c r="G123" s="13">
        <v>1000</v>
      </c>
      <c r="I123" s="344" t="s">
        <v>1</v>
      </c>
      <c r="K123" s="13">
        <v>500</v>
      </c>
    </row>
    <row r="124" spans="1:13" x14ac:dyDescent="0.2">
      <c r="B124" s="9" t="s">
        <v>81</v>
      </c>
      <c r="G124" s="13">
        <v>500</v>
      </c>
      <c r="I124" s="344">
        <v>1276.5</v>
      </c>
      <c r="K124" s="13">
        <v>500</v>
      </c>
    </row>
    <row r="125" spans="1:13" x14ac:dyDescent="0.2">
      <c r="B125" s="9" t="s">
        <v>82</v>
      </c>
      <c r="G125" s="13">
        <v>5916</v>
      </c>
      <c r="I125" s="344">
        <v>7553.76</v>
      </c>
      <c r="K125" s="13">
        <v>18720</v>
      </c>
    </row>
    <row r="126" spans="1:13" x14ac:dyDescent="0.2">
      <c r="B126" s="9" t="s">
        <v>149</v>
      </c>
      <c r="G126" s="13">
        <v>500</v>
      </c>
      <c r="I126" s="344"/>
      <c r="K126" s="13" t="s">
        <v>1</v>
      </c>
    </row>
    <row r="127" spans="1:13" x14ac:dyDescent="0.2">
      <c r="B127" s="9" t="s">
        <v>147</v>
      </c>
      <c r="G127" s="13">
        <v>1500</v>
      </c>
      <c r="I127" s="344" t="s">
        <v>1</v>
      </c>
      <c r="K127" s="13">
        <v>500</v>
      </c>
    </row>
    <row r="128" spans="1:13" x14ac:dyDescent="0.2">
      <c r="B128" s="9" t="s">
        <v>61</v>
      </c>
      <c r="G128" s="387">
        <v>90000</v>
      </c>
      <c r="I128" s="386">
        <v>222238.4</v>
      </c>
      <c r="K128" s="387">
        <v>2000</v>
      </c>
    </row>
    <row r="129" spans="1:11" ht="15.75" x14ac:dyDescent="0.25">
      <c r="B129" s="10"/>
      <c r="G129" s="24">
        <f>SUM(G123:G128)</f>
        <v>99416</v>
      </c>
      <c r="I129" s="346">
        <f>SUM(I123:I128)</f>
        <v>231068.66</v>
      </c>
      <c r="K129" s="24">
        <f>SUM(K122:K128)</f>
        <v>22310</v>
      </c>
    </row>
    <row r="130" spans="1:11" ht="15.75" x14ac:dyDescent="0.25">
      <c r="B130" s="10"/>
      <c r="G130" s="18"/>
      <c r="I130" s="434"/>
      <c r="K130" s="18"/>
    </row>
    <row r="131" spans="1:11" ht="15.75" x14ac:dyDescent="0.25">
      <c r="A131" s="10" t="s">
        <v>91</v>
      </c>
      <c r="G131" s="23">
        <f>+G119+G103+G92+G77+G63+G129</f>
        <v>2196204</v>
      </c>
      <c r="I131" s="435">
        <f>+I119+I103+I92+I77+I63+I129</f>
        <v>2017788.37</v>
      </c>
      <c r="K131" s="23">
        <f>+K119+K103+K92+K77+K63+K129</f>
        <v>2564582</v>
      </c>
    </row>
    <row r="132" spans="1:11" x14ac:dyDescent="0.2">
      <c r="I132" s="25"/>
    </row>
    <row r="133" spans="1:11" x14ac:dyDescent="0.2">
      <c r="I133" s="25"/>
    </row>
    <row r="134" spans="1:11" x14ac:dyDescent="0.2">
      <c r="A134" s="9" t="s">
        <v>224</v>
      </c>
      <c r="I134" s="25">
        <v>640008</v>
      </c>
      <c r="K134" s="431">
        <v>640008</v>
      </c>
    </row>
    <row r="135" spans="1:11" x14ac:dyDescent="0.2">
      <c r="A135" s="9" t="s">
        <v>225</v>
      </c>
      <c r="I135" s="25">
        <v>97200</v>
      </c>
      <c r="K135" s="431">
        <v>97200</v>
      </c>
    </row>
    <row r="136" spans="1:11" x14ac:dyDescent="0.2">
      <c r="A136" s="9" t="s">
        <v>98</v>
      </c>
      <c r="I136" s="25">
        <v>182400</v>
      </c>
      <c r="K136" s="431">
        <v>182400</v>
      </c>
    </row>
    <row r="137" spans="1:11" x14ac:dyDescent="0.2">
      <c r="A137" s="9" t="s">
        <v>230</v>
      </c>
      <c r="I137" s="439">
        <v>288900</v>
      </c>
      <c r="K137" s="432">
        <v>444000</v>
      </c>
    </row>
    <row r="138" spans="1:11" x14ac:dyDescent="0.2">
      <c r="I138" s="434"/>
    </row>
    <row r="139" spans="1:11" ht="15.75" x14ac:dyDescent="0.25">
      <c r="A139" s="10" t="s">
        <v>220</v>
      </c>
      <c r="I139" s="437">
        <f>SUM(I134:I137)</f>
        <v>1208508</v>
      </c>
      <c r="K139" s="433">
        <f>SUM(K134:K138)</f>
        <v>1363608</v>
      </c>
    </row>
    <row r="140" spans="1:11" x14ac:dyDescent="0.2">
      <c r="I140" s="25"/>
    </row>
    <row r="141" spans="1:11" ht="15.75" x14ac:dyDescent="0.25">
      <c r="A141" s="10" t="s">
        <v>92</v>
      </c>
      <c r="G141" s="23">
        <f>+G24-G131</f>
        <v>1262610</v>
      </c>
      <c r="I141" s="435">
        <f>+I24-I131-I139</f>
        <v>1004559.79</v>
      </c>
      <c r="K141" s="23">
        <f>+K24-K131-K139</f>
        <v>538815</v>
      </c>
    </row>
    <row r="142" spans="1:11" ht="15.75" x14ac:dyDescent="0.25">
      <c r="I142" s="436"/>
    </row>
    <row r="143" spans="1:11" ht="15.75" x14ac:dyDescent="0.25">
      <c r="A143" s="10" t="s">
        <v>198</v>
      </c>
      <c r="G143" s="388">
        <v>1262610</v>
      </c>
      <c r="I143" s="437">
        <f>+I8+I16</f>
        <v>1185106.2</v>
      </c>
      <c r="K143" s="388">
        <f>+K8</f>
        <v>538815</v>
      </c>
    </row>
    <row r="144" spans="1:11" ht="15.75" x14ac:dyDescent="0.25">
      <c r="A144" s="10"/>
      <c r="I144" s="25"/>
    </row>
    <row r="145" spans="1:11" ht="16.5" thickBot="1" x14ac:dyDescent="0.3">
      <c r="A145" s="10" t="s">
        <v>197</v>
      </c>
      <c r="G145" s="389">
        <v>0</v>
      </c>
      <c r="I145" s="438">
        <f>+I141-I143</f>
        <v>-180546.40999999992</v>
      </c>
      <c r="K145" s="389">
        <v>0</v>
      </c>
    </row>
    <row r="146" spans="1:11" ht="16.5" thickTop="1" x14ac:dyDescent="0.25">
      <c r="A146" s="10"/>
      <c r="I146" s="29"/>
    </row>
    <row r="147" spans="1:11" ht="15.75" x14ac:dyDescent="0.25">
      <c r="A147" s="10"/>
      <c r="E147" s="28"/>
      <c r="I147" s="29"/>
    </row>
    <row r="148" spans="1:11" ht="15.75" x14ac:dyDescent="0.25">
      <c r="A148" s="10"/>
      <c r="E148" s="28"/>
      <c r="I148" s="30"/>
    </row>
    <row r="149" spans="1:11" ht="15.75" x14ac:dyDescent="0.25">
      <c r="A149" s="10"/>
      <c r="E149" s="28"/>
      <c r="I149" s="30"/>
    </row>
    <row r="150" spans="1:11" ht="15.75" x14ac:dyDescent="0.25">
      <c r="A150" s="10"/>
      <c r="D150" s="28"/>
      <c r="E150" s="28"/>
      <c r="I150" s="30"/>
    </row>
    <row r="151" spans="1:11" ht="15.75" x14ac:dyDescent="0.25">
      <c r="A151" s="10"/>
      <c r="I151" s="29"/>
    </row>
    <row r="152" spans="1:11" ht="15.75" x14ac:dyDescent="0.25">
      <c r="A152" s="10"/>
      <c r="I152" s="30"/>
    </row>
    <row r="153" spans="1:11" ht="15.75" x14ac:dyDescent="0.25">
      <c r="A153" s="10"/>
      <c r="I153" s="30"/>
    </row>
    <row r="155" spans="1:11" ht="15.75" x14ac:dyDescent="0.25">
      <c r="A155" s="10"/>
      <c r="I155" s="13"/>
    </row>
    <row r="156" spans="1:11" x14ac:dyDescent="0.2">
      <c r="I156" s="21"/>
    </row>
    <row r="157" spans="1:11" ht="15.75" x14ac:dyDescent="0.25">
      <c r="I157" s="22"/>
    </row>
    <row r="158" spans="1:11" x14ac:dyDescent="0.2">
      <c r="I158" s="21"/>
    </row>
    <row r="159" spans="1:11" ht="15.75" x14ac:dyDescent="0.25">
      <c r="A159" s="10"/>
      <c r="I159" s="22"/>
    </row>
    <row r="160" spans="1:11" ht="15.75" x14ac:dyDescent="0.25">
      <c r="B160" s="10"/>
      <c r="I160" s="21"/>
    </row>
    <row r="161" spans="1:9" ht="15.75" x14ac:dyDescent="0.25">
      <c r="A161" s="10"/>
      <c r="I161" s="21"/>
    </row>
    <row r="162" spans="1:9" ht="15.75" x14ac:dyDescent="0.25">
      <c r="A162" s="10"/>
      <c r="B162" s="10"/>
      <c r="I162" s="21"/>
    </row>
    <row r="163" spans="1:9" ht="15.75" x14ac:dyDescent="0.25">
      <c r="A163" s="10"/>
      <c r="I163" s="21"/>
    </row>
    <row r="164" spans="1:9" x14ac:dyDescent="0.2">
      <c r="I164" s="21"/>
    </row>
    <row r="165" spans="1:9" ht="15.75" x14ac:dyDescent="0.25">
      <c r="B165" s="10"/>
      <c r="I165" s="21"/>
    </row>
    <row r="166" spans="1:9" x14ac:dyDescent="0.2">
      <c r="I166" s="21"/>
    </row>
    <row r="167" spans="1:9" x14ac:dyDescent="0.2">
      <c r="I167" s="21"/>
    </row>
    <row r="168" spans="1:9" x14ac:dyDescent="0.2">
      <c r="I168" s="21"/>
    </row>
    <row r="169" spans="1:9" x14ac:dyDescent="0.2">
      <c r="I169" s="21"/>
    </row>
    <row r="170" spans="1:9" x14ac:dyDescent="0.2">
      <c r="I170" s="21"/>
    </row>
    <row r="171" spans="1:9" x14ac:dyDescent="0.2">
      <c r="I171" s="21"/>
    </row>
    <row r="172" spans="1:9" x14ac:dyDescent="0.2">
      <c r="I172" s="21"/>
    </row>
    <row r="173" spans="1:9" x14ac:dyDescent="0.2">
      <c r="I173" s="21"/>
    </row>
    <row r="174" spans="1:9" x14ac:dyDescent="0.2">
      <c r="I174" s="21"/>
    </row>
    <row r="175" spans="1:9" x14ac:dyDescent="0.2">
      <c r="I175" s="21"/>
    </row>
    <row r="176" spans="1:9" x14ac:dyDescent="0.2">
      <c r="I176" s="19"/>
    </row>
    <row r="177" spans="9:9" x14ac:dyDescent="0.2">
      <c r="I177" s="19"/>
    </row>
    <row r="178" spans="9:9" x14ac:dyDescent="0.2">
      <c r="I178" s="19"/>
    </row>
    <row r="179" spans="9:9" x14ac:dyDescent="0.2">
      <c r="I179" s="19"/>
    </row>
    <row r="180" spans="9:9" x14ac:dyDescent="0.2">
      <c r="I180" s="19"/>
    </row>
    <row r="181" spans="9:9" x14ac:dyDescent="0.2">
      <c r="I181" s="19"/>
    </row>
    <row r="182" spans="9:9" x14ac:dyDescent="0.2">
      <c r="I182" s="19"/>
    </row>
    <row r="183" spans="9:9" x14ac:dyDescent="0.2">
      <c r="I183" s="19"/>
    </row>
    <row r="184" spans="9:9" x14ac:dyDescent="0.2">
      <c r="I184" s="19"/>
    </row>
    <row r="185" spans="9:9" x14ac:dyDescent="0.2">
      <c r="I185" s="19"/>
    </row>
    <row r="186" spans="9:9" x14ac:dyDescent="0.2">
      <c r="I186" s="19"/>
    </row>
    <row r="187" spans="9:9" x14ac:dyDescent="0.2">
      <c r="I187" s="19"/>
    </row>
    <row r="188" spans="9:9" x14ac:dyDescent="0.2">
      <c r="I188" s="19"/>
    </row>
    <row r="189" spans="9:9" x14ac:dyDescent="0.2">
      <c r="I189" s="19"/>
    </row>
    <row r="190" spans="9:9" x14ac:dyDescent="0.2">
      <c r="I190" s="19"/>
    </row>
    <row r="191" spans="9:9" x14ac:dyDescent="0.2">
      <c r="I191" s="19"/>
    </row>
    <row r="192" spans="9:9" x14ac:dyDescent="0.2">
      <c r="I192" s="19"/>
    </row>
    <row r="193" spans="9:9" x14ac:dyDescent="0.2">
      <c r="I193" s="19"/>
    </row>
    <row r="194" spans="9:9" x14ac:dyDescent="0.2">
      <c r="I194" s="19"/>
    </row>
    <row r="195" spans="9:9" x14ac:dyDescent="0.2">
      <c r="I195" s="19"/>
    </row>
    <row r="196" spans="9:9" x14ac:dyDescent="0.2">
      <c r="I196" s="19"/>
    </row>
    <row r="197" spans="9:9" x14ac:dyDescent="0.2">
      <c r="I197" s="19"/>
    </row>
    <row r="198" spans="9:9" x14ac:dyDescent="0.2">
      <c r="I198" s="19"/>
    </row>
    <row r="199" spans="9:9" x14ac:dyDescent="0.2">
      <c r="I199" s="19"/>
    </row>
    <row r="200" spans="9:9" x14ac:dyDescent="0.2">
      <c r="I200" s="19"/>
    </row>
    <row r="201" spans="9:9" x14ac:dyDescent="0.2">
      <c r="I201" s="19"/>
    </row>
    <row r="202" spans="9:9" x14ac:dyDescent="0.2">
      <c r="I202" s="19"/>
    </row>
    <row r="203" spans="9:9" x14ac:dyDescent="0.2">
      <c r="I203" s="19"/>
    </row>
    <row r="204" spans="9:9" x14ac:dyDescent="0.2">
      <c r="I204" s="19"/>
    </row>
    <row r="205" spans="9:9" x14ac:dyDescent="0.2">
      <c r="I205" s="19"/>
    </row>
    <row r="206" spans="9:9" x14ac:dyDescent="0.2">
      <c r="I206" s="19"/>
    </row>
    <row r="207" spans="9:9" x14ac:dyDescent="0.2">
      <c r="I207" s="19"/>
    </row>
    <row r="208" spans="9:9" x14ac:dyDescent="0.2">
      <c r="I208" s="19"/>
    </row>
    <row r="209" spans="9:9" x14ac:dyDescent="0.2">
      <c r="I209" s="19"/>
    </row>
    <row r="210" spans="9:9" x14ac:dyDescent="0.2">
      <c r="I210" s="19"/>
    </row>
    <row r="211" spans="9:9" x14ac:dyDescent="0.2">
      <c r="I211" s="19"/>
    </row>
    <row r="212" spans="9:9" x14ac:dyDescent="0.2">
      <c r="I212" s="19"/>
    </row>
    <row r="213" spans="9:9" x14ac:dyDescent="0.2">
      <c r="I213" s="19"/>
    </row>
    <row r="214" spans="9:9" x14ac:dyDescent="0.2">
      <c r="I214" s="19"/>
    </row>
    <row r="215" spans="9:9" x14ac:dyDescent="0.2">
      <c r="I215" s="19"/>
    </row>
    <row r="216" spans="9:9" x14ac:dyDescent="0.2">
      <c r="I216" s="19"/>
    </row>
    <row r="217" spans="9:9" x14ac:dyDescent="0.2">
      <c r="I217" s="19"/>
    </row>
    <row r="218" spans="9:9" x14ac:dyDescent="0.2">
      <c r="I218" s="19"/>
    </row>
    <row r="219" spans="9:9" x14ac:dyDescent="0.2">
      <c r="I219" s="19"/>
    </row>
    <row r="220" spans="9:9" x14ac:dyDescent="0.2">
      <c r="I220" s="19"/>
    </row>
    <row r="221" spans="9:9" x14ac:dyDescent="0.2">
      <c r="I221" s="19"/>
    </row>
    <row r="222" spans="9:9" x14ac:dyDescent="0.2">
      <c r="I222" s="19"/>
    </row>
    <row r="223" spans="9:9" x14ac:dyDescent="0.2">
      <c r="I223" s="19"/>
    </row>
    <row r="224" spans="9:9" x14ac:dyDescent="0.2">
      <c r="I224" s="19"/>
    </row>
    <row r="225" spans="9:9" x14ac:dyDescent="0.2">
      <c r="I225" s="19"/>
    </row>
    <row r="226" spans="9:9" x14ac:dyDescent="0.2">
      <c r="I226" s="19"/>
    </row>
    <row r="227" spans="9:9" x14ac:dyDescent="0.2">
      <c r="I227" s="19"/>
    </row>
    <row r="228" spans="9:9" x14ac:dyDescent="0.2">
      <c r="I228" s="19"/>
    </row>
    <row r="229" spans="9:9" x14ac:dyDescent="0.2">
      <c r="I229" s="19"/>
    </row>
    <row r="230" spans="9:9" x14ac:dyDescent="0.2">
      <c r="I230" s="19"/>
    </row>
    <row r="231" spans="9:9" x14ac:dyDescent="0.2">
      <c r="I231" s="19"/>
    </row>
    <row r="232" spans="9:9" x14ac:dyDescent="0.2">
      <c r="I232" s="19"/>
    </row>
    <row r="233" spans="9:9" x14ac:dyDescent="0.2">
      <c r="I233" s="19"/>
    </row>
    <row r="234" spans="9:9" x14ac:dyDescent="0.2">
      <c r="I234" s="19"/>
    </row>
    <row r="235" spans="9:9" x14ac:dyDescent="0.2">
      <c r="I235" s="19"/>
    </row>
    <row r="236" spans="9:9" x14ac:dyDescent="0.2">
      <c r="I236" s="19"/>
    </row>
    <row r="237" spans="9:9" x14ac:dyDescent="0.2">
      <c r="I237" s="19"/>
    </row>
    <row r="238" spans="9:9" x14ac:dyDescent="0.2">
      <c r="I238" s="19"/>
    </row>
    <row r="239" spans="9:9" x14ac:dyDescent="0.2">
      <c r="I239" s="19"/>
    </row>
    <row r="240" spans="9:9" x14ac:dyDescent="0.2">
      <c r="I240" s="19"/>
    </row>
    <row r="241" spans="9:9" x14ac:dyDescent="0.2">
      <c r="I241" s="19"/>
    </row>
    <row r="242" spans="9:9" x14ac:dyDescent="0.2">
      <c r="I242" s="19"/>
    </row>
    <row r="243" spans="9:9" x14ac:dyDescent="0.2">
      <c r="I243" s="19"/>
    </row>
    <row r="244" spans="9:9" x14ac:dyDescent="0.2">
      <c r="I244" s="19"/>
    </row>
    <row r="245" spans="9:9" x14ac:dyDescent="0.2">
      <c r="I245" s="19"/>
    </row>
    <row r="246" spans="9:9" x14ac:dyDescent="0.2">
      <c r="I246" s="19"/>
    </row>
    <row r="247" spans="9:9" x14ac:dyDescent="0.2">
      <c r="I247" s="19"/>
    </row>
    <row r="248" spans="9:9" x14ac:dyDescent="0.2">
      <c r="I248" s="19"/>
    </row>
    <row r="249" spans="9:9" x14ac:dyDescent="0.2">
      <c r="I249" s="19"/>
    </row>
    <row r="250" spans="9:9" x14ac:dyDescent="0.2">
      <c r="I250" s="19"/>
    </row>
    <row r="251" spans="9:9" x14ac:dyDescent="0.2">
      <c r="I251" s="19"/>
    </row>
    <row r="252" spans="9:9" x14ac:dyDescent="0.2">
      <c r="I252" s="19"/>
    </row>
    <row r="253" spans="9:9" x14ac:dyDescent="0.2">
      <c r="I253" s="19"/>
    </row>
    <row r="254" spans="9:9" x14ac:dyDescent="0.2">
      <c r="I254" s="19"/>
    </row>
    <row r="255" spans="9:9" x14ac:dyDescent="0.2">
      <c r="I255" s="19"/>
    </row>
    <row r="256" spans="9:9" x14ac:dyDescent="0.2">
      <c r="I256" s="19"/>
    </row>
    <row r="257" spans="9:9" x14ac:dyDescent="0.2">
      <c r="I257" s="19"/>
    </row>
    <row r="258" spans="9:9" x14ac:dyDescent="0.2">
      <c r="I258" s="19"/>
    </row>
    <row r="259" spans="9:9" x14ac:dyDescent="0.2">
      <c r="I259" s="19"/>
    </row>
    <row r="260" spans="9:9" x14ac:dyDescent="0.2">
      <c r="I260" s="19"/>
    </row>
    <row r="261" spans="9:9" x14ac:dyDescent="0.2">
      <c r="I261" s="19"/>
    </row>
    <row r="262" spans="9:9" x14ac:dyDescent="0.2">
      <c r="I262" s="19"/>
    </row>
    <row r="263" spans="9:9" x14ac:dyDescent="0.2">
      <c r="I263" s="19"/>
    </row>
    <row r="264" spans="9:9" x14ac:dyDescent="0.2">
      <c r="I264" s="19"/>
    </row>
    <row r="265" spans="9:9" x14ac:dyDescent="0.2">
      <c r="I265" s="19"/>
    </row>
    <row r="266" spans="9:9" x14ac:dyDescent="0.2">
      <c r="I266" s="19"/>
    </row>
    <row r="267" spans="9:9" x14ac:dyDescent="0.2">
      <c r="I267" s="19"/>
    </row>
    <row r="268" spans="9:9" x14ac:dyDescent="0.2">
      <c r="I268" s="19"/>
    </row>
    <row r="269" spans="9:9" x14ac:dyDescent="0.2">
      <c r="I269" s="19"/>
    </row>
    <row r="270" spans="9:9" x14ac:dyDescent="0.2">
      <c r="I270" s="19"/>
    </row>
    <row r="271" spans="9:9" x14ac:dyDescent="0.2">
      <c r="I271" s="19"/>
    </row>
    <row r="272" spans="9:9" x14ac:dyDescent="0.2">
      <c r="I272" s="19"/>
    </row>
    <row r="273" spans="9:9" x14ac:dyDescent="0.2">
      <c r="I273" s="19"/>
    </row>
    <row r="274" spans="9:9" x14ac:dyDescent="0.2">
      <c r="I274" s="19"/>
    </row>
    <row r="275" spans="9:9" x14ac:dyDescent="0.2">
      <c r="I275" s="19"/>
    </row>
    <row r="276" spans="9:9" x14ac:dyDescent="0.2">
      <c r="I276" s="19"/>
    </row>
    <row r="277" spans="9:9" x14ac:dyDescent="0.2">
      <c r="I277" s="19"/>
    </row>
    <row r="278" spans="9:9" x14ac:dyDescent="0.2">
      <c r="I278" s="19"/>
    </row>
    <row r="279" spans="9:9" x14ac:dyDescent="0.2">
      <c r="I279" s="19"/>
    </row>
    <row r="280" spans="9:9" x14ac:dyDescent="0.2">
      <c r="I280" s="19"/>
    </row>
    <row r="281" spans="9:9" x14ac:dyDescent="0.2">
      <c r="I281" s="19"/>
    </row>
    <row r="282" spans="9:9" x14ac:dyDescent="0.2">
      <c r="I282" s="19"/>
    </row>
    <row r="283" spans="9:9" x14ac:dyDescent="0.2">
      <c r="I283" s="19"/>
    </row>
    <row r="284" spans="9:9" x14ac:dyDescent="0.2">
      <c r="I284" s="19"/>
    </row>
    <row r="285" spans="9:9" x14ac:dyDescent="0.2">
      <c r="I285" s="19"/>
    </row>
    <row r="286" spans="9:9" x14ac:dyDescent="0.2">
      <c r="I286" s="19"/>
    </row>
    <row r="287" spans="9:9" x14ac:dyDescent="0.2">
      <c r="I287" s="19"/>
    </row>
    <row r="288" spans="9:9" x14ac:dyDescent="0.2">
      <c r="I288" s="19"/>
    </row>
    <row r="289" spans="9:9" x14ac:dyDescent="0.2">
      <c r="I289" s="19"/>
    </row>
    <row r="290" spans="9:9" x14ac:dyDescent="0.2">
      <c r="I290" s="19"/>
    </row>
    <row r="291" spans="9:9" x14ac:dyDescent="0.2">
      <c r="I291" s="19"/>
    </row>
    <row r="292" spans="9:9" x14ac:dyDescent="0.2">
      <c r="I292" s="19"/>
    </row>
    <row r="293" spans="9:9" x14ac:dyDescent="0.2">
      <c r="I293" s="19"/>
    </row>
    <row r="294" spans="9:9" x14ac:dyDescent="0.2">
      <c r="I294" s="19"/>
    </row>
    <row r="295" spans="9:9" x14ac:dyDescent="0.2">
      <c r="I295" s="19"/>
    </row>
    <row r="296" spans="9:9" x14ac:dyDescent="0.2">
      <c r="I296" s="19"/>
    </row>
    <row r="297" spans="9:9" x14ac:dyDescent="0.2">
      <c r="I297" s="19"/>
    </row>
    <row r="298" spans="9:9" x14ac:dyDescent="0.2">
      <c r="I298" s="19"/>
    </row>
    <row r="299" spans="9:9" x14ac:dyDescent="0.2">
      <c r="I299" s="19"/>
    </row>
    <row r="300" spans="9:9" x14ac:dyDescent="0.2">
      <c r="I300" s="19"/>
    </row>
    <row r="301" spans="9:9" x14ac:dyDescent="0.2">
      <c r="I301" s="19"/>
    </row>
    <row r="302" spans="9:9" x14ac:dyDescent="0.2">
      <c r="I302" s="19"/>
    </row>
    <row r="303" spans="9:9" x14ac:dyDescent="0.2">
      <c r="I303" s="19"/>
    </row>
    <row r="304" spans="9:9" x14ac:dyDescent="0.2">
      <c r="I304" s="19"/>
    </row>
    <row r="305" spans="9:9" x14ac:dyDescent="0.2">
      <c r="I305" s="19"/>
    </row>
    <row r="306" spans="9:9" x14ac:dyDescent="0.2">
      <c r="I306" s="19"/>
    </row>
    <row r="307" spans="9:9" x14ac:dyDescent="0.2">
      <c r="I307" s="19"/>
    </row>
    <row r="308" spans="9:9" x14ac:dyDescent="0.2">
      <c r="I308" s="19"/>
    </row>
    <row r="309" spans="9:9" x14ac:dyDescent="0.2">
      <c r="I309" s="19"/>
    </row>
    <row r="310" spans="9:9" x14ac:dyDescent="0.2">
      <c r="I310" s="19"/>
    </row>
    <row r="311" spans="9:9" x14ac:dyDescent="0.2">
      <c r="I311" s="19"/>
    </row>
    <row r="312" spans="9:9" x14ac:dyDescent="0.2">
      <c r="I312" s="19"/>
    </row>
    <row r="313" spans="9:9" x14ac:dyDescent="0.2">
      <c r="I313" s="19"/>
    </row>
    <row r="314" spans="9:9" x14ac:dyDescent="0.2">
      <c r="I314" s="19"/>
    </row>
    <row r="315" spans="9:9" x14ac:dyDescent="0.2">
      <c r="I315" s="19"/>
    </row>
    <row r="316" spans="9:9" x14ac:dyDescent="0.2">
      <c r="I316" s="19"/>
    </row>
    <row r="317" spans="9:9" x14ac:dyDescent="0.2">
      <c r="I317" s="19"/>
    </row>
    <row r="318" spans="9:9" x14ac:dyDescent="0.2">
      <c r="I318" s="19"/>
    </row>
    <row r="319" spans="9:9" x14ac:dyDescent="0.2">
      <c r="I319" s="19"/>
    </row>
    <row r="320" spans="9:9" x14ac:dyDescent="0.2">
      <c r="I320" s="19"/>
    </row>
    <row r="321" spans="9:9" x14ac:dyDescent="0.2">
      <c r="I321" s="19"/>
    </row>
    <row r="322" spans="9:9" x14ac:dyDescent="0.2">
      <c r="I322" s="19"/>
    </row>
    <row r="323" spans="9:9" x14ac:dyDescent="0.2">
      <c r="I323" s="19"/>
    </row>
    <row r="324" spans="9:9" x14ac:dyDescent="0.2">
      <c r="I324" s="19"/>
    </row>
    <row r="325" spans="9:9" x14ac:dyDescent="0.2">
      <c r="I325" s="19"/>
    </row>
    <row r="326" spans="9:9" x14ac:dyDescent="0.2">
      <c r="I326" s="19"/>
    </row>
    <row r="327" spans="9:9" x14ac:dyDescent="0.2">
      <c r="I327" s="19"/>
    </row>
    <row r="328" spans="9:9" x14ac:dyDescent="0.2">
      <c r="I328" s="19"/>
    </row>
    <row r="329" spans="9:9" x14ac:dyDescent="0.2">
      <c r="I329" s="19"/>
    </row>
    <row r="330" spans="9:9" x14ac:dyDescent="0.2">
      <c r="I330" s="19"/>
    </row>
    <row r="331" spans="9:9" x14ac:dyDescent="0.2">
      <c r="I331" s="19"/>
    </row>
    <row r="332" spans="9:9" x14ac:dyDescent="0.2">
      <c r="I332" s="19"/>
    </row>
    <row r="333" spans="9:9" x14ac:dyDescent="0.2">
      <c r="I333" s="19"/>
    </row>
    <row r="334" spans="9:9" x14ac:dyDescent="0.2">
      <c r="I334" s="19"/>
    </row>
    <row r="335" spans="9:9" x14ac:dyDescent="0.2">
      <c r="I335" s="19"/>
    </row>
    <row r="336" spans="9:9" x14ac:dyDescent="0.2">
      <c r="I336" s="19"/>
    </row>
    <row r="337" spans="9:9" x14ac:dyDescent="0.2">
      <c r="I337" s="19"/>
    </row>
    <row r="338" spans="9:9" x14ac:dyDescent="0.2">
      <c r="I338" s="19"/>
    </row>
    <row r="339" spans="9:9" x14ac:dyDescent="0.2">
      <c r="I339" s="19"/>
    </row>
    <row r="340" spans="9:9" x14ac:dyDescent="0.2">
      <c r="I340" s="19"/>
    </row>
    <row r="341" spans="9:9" x14ac:dyDescent="0.2">
      <c r="I341" s="19"/>
    </row>
    <row r="342" spans="9:9" x14ac:dyDescent="0.2">
      <c r="I342" s="19"/>
    </row>
    <row r="343" spans="9:9" x14ac:dyDescent="0.2">
      <c r="I343" s="19"/>
    </row>
    <row r="344" spans="9:9" x14ac:dyDescent="0.2">
      <c r="I344" s="19"/>
    </row>
    <row r="345" spans="9:9" x14ac:dyDescent="0.2">
      <c r="I345" s="19"/>
    </row>
    <row r="346" spans="9:9" x14ac:dyDescent="0.2">
      <c r="I346" s="19"/>
    </row>
    <row r="347" spans="9:9" x14ac:dyDescent="0.2">
      <c r="I347" s="19"/>
    </row>
    <row r="348" spans="9:9" x14ac:dyDescent="0.2">
      <c r="I348" s="19"/>
    </row>
    <row r="349" spans="9:9" x14ac:dyDescent="0.2">
      <c r="I349" s="19"/>
    </row>
    <row r="350" spans="9:9" x14ac:dyDescent="0.2">
      <c r="I350" s="19"/>
    </row>
    <row r="351" spans="9:9" x14ac:dyDescent="0.2">
      <c r="I351" s="19"/>
    </row>
    <row r="352" spans="9:9" x14ac:dyDescent="0.2">
      <c r="I352" s="19"/>
    </row>
    <row r="353" spans="9:9" x14ac:dyDescent="0.2">
      <c r="I353" s="19"/>
    </row>
    <row r="354" spans="9:9" x14ac:dyDescent="0.2">
      <c r="I354" s="19"/>
    </row>
    <row r="355" spans="9:9" x14ac:dyDescent="0.2">
      <c r="I355" s="19"/>
    </row>
    <row r="356" spans="9:9" x14ac:dyDescent="0.2">
      <c r="I356" s="19"/>
    </row>
    <row r="357" spans="9:9" x14ac:dyDescent="0.2">
      <c r="I357" s="19"/>
    </row>
    <row r="358" spans="9:9" x14ac:dyDescent="0.2">
      <c r="I358" s="19"/>
    </row>
    <row r="359" spans="9:9" x14ac:dyDescent="0.2">
      <c r="I359" s="19"/>
    </row>
    <row r="360" spans="9:9" x14ac:dyDescent="0.2">
      <c r="I360" s="19"/>
    </row>
    <row r="361" spans="9:9" x14ac:dyDescent="0.2">
      <c r="I361" s="19"/>
    </row>
    <row r="362" spans="9:9" x14ac:dyDescent="0.2">
      <c r="I362" s="19"/>
    </row>
    <row r="363" spans="9:9" x14ac:dyDescent="0.2">
      <c r="I363" s="19"/>
    </row>
    <row r="364" spans="9:9" x14ac:dyDescent="0.2">
      <c r="I364" s="19"/>
    </row>
    <row r="365" spans="9:9" x14ac:dyDescent="0.2">
      <c r="I365" s="19"/>
    </row>
    <row r="366" spans="9:9" x14ac:dyDescent="0.2">
      <c r="I366" s="19"/>
    </row>
    <row r="367" spans="9:9" x14ac:dyDescent="0.2">
      <c r="I367" s="19"/>
    </row>
    <row r="368" spans="9:9" x14ac:dyDescent="0.2">
      <c r="I368" s="19"/>
    </row>
    <row r="369" spans="9:9" x14ac:dyDescent="0.2">
      <c r="I369" s="19"/>
    </row>
    <row r="370" spans="9:9" x14ac:dyDescent="0.2">
      <c r="I370" s="19"/>
    </row>
    <row r="371" spans="9:9" x14ac:dyDescent="0.2">
      <c r="I371" s="19"/>
    </row>
  </sheetData>
  <pageMargins left="0.7" right="0.7" top="0.75" bottom="0.75" header="0.3" footer="0.3"/>
  <pageSetup scale="50" orientation="portrait" r:id="rId1"/>
  <rowBreaks count="1" manualBreakCount="1">
    <brk id="9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FAD32-56EA-4B65-B45B-52620C473B37}">
  <dimension ref="A1:L376"/>
  <sheetViews>
    <sheetView workbookViewId="0">
      <selection sqref="A1:XFD1048576"/>
    </sheetView>
  </sheetViews>
  <sheetFormatPr defaultColWidth="12" defaultRowHeight="15" x14ac:dyDescent="0.2"/>
  <cols>
    <col min="1" max="5" width="12" style="9"/>
    <col min="6" max="6" width="15.140625" style="9" hidden="1" customWidth="1"/>
    <col min="7" max="7" width="0" style="9" hidden="1" customWidth="1"/>
    <col min="8" max="8" width="19" style="9" hidden="1" customWidth="1"/>
    <col min="9" max="9" width="12.42578125" style="9" hidden="1" customWidth="1"/>
    <col min="10" max="10" width="14.85546875" style="9" customWidth="1"/>
    <col min="11" max="16384" width="12" style="9"/>
  </cols>
  <sheetData>
    <row r="1" spans="1:12" s="7" customFormat="1" x14ac:dyDescent="0.25">
      <c r="A1" s="8"/>
      <c r="B1" s="8" t="s">
        <v>178</v>
      </c>
    </row>
    <row r="2" spans="1:12" ht="15.75" x14ac:dyDescent="0.25">
      <c r="A2" s="10"/>
      <c r="B2" s="10" t="s">
        <v>226</v>
      </c>
    </row>
    <row r="3" spans="1:12" ht="15.75" x14ac:dyDescent="0.25">
      <c r="A3" s="10"/>
      <c r="B3" s="10"/>
      <c r="C3" s="10" t="s">
        <v>233</v>
      </c>
    </row>
    <row r="4" spans="1:12" ht="15.75" x14ac:dyDescent="0.25">
      <c r="H4" s="11">
        <v>2023</v>
      </c>
    </row>
    <row r="5" spans="1:12" ht="15.75" x14ac:dyDescent="0.25">
      <c r="F5" s="10" t="s">
        <v>101</v>
      </c>
      <c r="H5" s="12" t="s">
        <v>4</v>
      </c>
      <c r="J5" s="10" t="s">
        <v>222</v>
      </c>
    </row>
    <row r="6" spans="1:12" ht="15.75" x14ac:dyDescent="0.25">
      <c r="A6" s="10" t="s">
        <v>18</v>
      </c>
      <c r="H6" s="11" t="s">
        <v>176</v>
      </c>
    </row>
    <row r="7" spans="1:12" x14ac:dyDescent="0.2">
      <c r="B7" s="9" t="s">
        <v>19</v>
      </c>
      <c r="F7" s="13">
        <v>151600</v>
      </c>
      <c r="G7" s="14" t="s">
        <v>1</v>
      </c>
      <c r="H7" s="343">
        <v>36384</v>
      </c>
      <c r="J7" s="13">
        <v>69750</v>
      </c>
      <c r="K7" s="14" t="s">
        <v>1</v>
      </c>
      <c r="L7" s="7"/>
    </row>
    <row r="8" spans="1:12" x14ac:dyDescent="0.2">
      <c r="B8" s="9" t="s">
        <v>163</v>
      </c>
      <c r="F8" s="13"/>
      <c r="G8" s="14"/>
      <c r="H8" s="343">
        <v>40926</v>
      </c>
      <c r="J8" s="13"/>
      <c r="K8" s="14"/>
      <c r="L8" s="7"/>
    </row>
    <row r="9" spans="1:12" x14ac:dyDescent="0.2">
      <c r="B9" s="9" t="s">
        <v>93</v>
      </c>
      <c r="F9" s="13">
        <v>1796050</v>
      </c>
      <c r="G9" s="14" t="s">
        <v>1</v>
      </c>
      <c r="H9" s="343">
        <v>837082</v>
      </c>
      <c r="J9" s="13">
        <v>538815</v>
      </c>
      <c r="K9" s="14" t="s">
        <v>1</v>
      </c>
      <c r="L9" s="7"/>
    </row>
    <row r="10" spans="1:12" x14ac:dyDescent="0.2">
      <c r="B10" s="9" t="s">
        <v>23</v>
      </c>
      <c r="F10" s="13">
        <v>815600</v>
      </c>
      <c r="G10" s="7"/>
      <c r="H10" s="344">
        <v>871168.43</v>
      </c>
      <c r="J10" s="13">
        <v>1153680</v>
      </c>
      <c r="K10" s="7"/>
      <c r="L10" s="7"/>
    </row>
    <row r="11" spans="1:12" x14ac:dyDescent="0.2">
      <c r="B11" s="9" t="s">
        <v>24</v>
      </c>
      <c r="F11" s="13">
        <v>520800</v>
      </c>
      <c r="H11" s="344">
        <v>544712.56999999995</v>
      </c>
      <c r="J11" s="13">
        <v>639200</v>
      </c>
      <c r="L11" s="7"/>
    </row>
    <row r="12" spans="1:12" x14ac:dyDescent="0.2">
      <c r="B12" s="9" t="s">
        <v>25</v>
      </c>
      <c r="F12" s="13">
        <v>63600</v>
      </c>
      <c r="H12" s="344">
        <v>62497.26</v>
      </c>
      <c r="J12" s="13">
        <v>261000</v>
      </c>
    </row>
    <row r="13" spans="1:12" x14ac:dyDescent="0.2">
      <c r="B13" s="9" t="s">
        <v>26</v>
      </c>
      <c r="F13" s="13">
        <v>43300</v>
      </c>
      <c r="H13" s="344">
        <v>71547.3</v>
      </c>
      <c r="J13" s="13">
        <v>114000</v>
      </c>
    </row>
    <row r="14" spans="1:12" x14ac:dyDescent="0.2">
      <c r="B14" s="9" t="s">
        <v>209</v>
      </c>
      <c r="F14" s="13"/>
      <c r="H14" s="344"/>
      <c r="J14" s="13">
        <v>360000</v>
      </c>
    </row>
    <row r="15" spans="1:12" x14ac:dyDescent="0.2">
      <c r="B15" s="9" t="s">
        <v>27</v>
      </c>
      <c r="F15" s="13">
        <v>174900</v>
      </c>
      <c r="H15" s="344">
        <v>182436.21</v>
      </c>
      <c r="J15" s="13">
        <v>295800</v>
      </c>
    </row>
    <row r="16" spans="1:12" x14ac:dyDescent="0.2">
      <c r="B16" s="9" t="s">
        <v>124</v>
      </c>
      <c r="E16" s="15" t="s">
        <v>1</v>
      </c>
      <c r="F16" s="13">
        <v>65000</v>
      </c>
      <c r="H16" s="343">
        <v>65000</v>
      </c>
      <c r="J16" s="13">
        <v>95000</v>
      </c>
    </row>
    <row r="17" spans="1:10" x14ac:dyDescent="0.2">
      <c r="B17" s="9" t="s">
        <v>29</v>
      </c>
      <c r="F17" s="13">
        <v>2045</v>
      </c>
      <c r="H17" s="343">
        <v>3764.83</v>
      </c>
      <c r="J17" s="13">
        <v>2784</v>
      </c>
    </row>
    <row r="18" spans="1:10" x14ac:dyDescent="0.2">
      <c r="B18" s="9" t="s">
        <v>30</v>
      </c>
      <c r="F18" s="13" t="s">
        <v>1</v>
      </c>
      <c r="H18" s="343">
        <v>2175075</v>
      </c>
      <c r="J18" s="13"/>
    </row>
    <row r="19" spans="1:10" x14ac:dyDescent="0.2">
      <c r="B19" s="9" t="s">
        <v>199</v>
      </c>
      <c r="F19" s="13"/>
      <c r="H19" s="343"/>
      <c r="J19" s="13">
        <v>809486</v>
      </c>
    </row>
    <row r="20" spans="1:10" x14ac:dyDescent="0.2">
      <c r="B20" s="9" t="s">
        <v>164</v>
      </c>
      <c r="E20" s="16" t="s">
        <v>1</v>
      </c>
      <c r="F20" s="13">
        <v>17280</v>
      </c>
      <c r="H20" s="343">
        <v>87303.2</v>
      </c>
      <c r="J20" s="13">
        <v>53540</v>
      </c>
    </row>
    <row r="21" spans="1:10" x14ac:dyDescent="0.2">
      <c r="B21" s="9" t="s">
        <v>32</v>
      </c>
      <c r="F21" s="13">
        <v>19320</v>
      </c>
      <c r="H21" s="343">
        <v>137272.76</v>
      </c>
      <c r="J21" s="13">
        <v>65600</v>
      </c>
    </row>
    <row r="22" spans="1:10" x14ac:dyDescent="0.2">
      <c r="B22" s="9" t="s">
        <v>165</v>
      </c>
      <c r="F22" s="13">
        <v>1260</v>
      </c>
      <c r="H22" s="343">
        <v>2487.08</v>
      </c>
      <c r="J22" s="13">
        <v>2900</v>
      </c>
    </row>
    <row r="23" spans="1:10" x14ac:dyDescent="0.2">
      <c r="F23" s="13"/>
      <c r="J23" s="13"/>
    </row>
    <row r="24" spans="1:10" ht="16.5" thickBot="1" x14ac:dyDescent="0.3">
      <c r="A24" s="10" t="s">
        <v>34</v>
      </c>
      <c r="F24" s="17">
        <f>SUM(F7:F22)</f>
        <v>3670755</v>
      </c>
      <c r="H24" s="341">
        <f>SUM(H7:H23)</f>
        <v>5117656.6399999997</v>
      </c>
      <c r="J24" s="17">
        <f>SUM(J7:J23)</f>
        <v>4461555</v>
      </c>
    </row>
    <row r="25" spans="1:10" ht="16.5" thickTop="1" x14ac:dyDescent="0.25">
      <c r="A25" s="10" t="s">
        <v>94</v>
      </c>
      <c r="F25" s="288">
        <v>-1796050</v>
      </c>
      <c r="H25" s="340">
        <f>+H24-H9</f>
        <v>4280574.6399999997</v>
      </c>
      <c r="J25" s="288">
        <f>+J24-J9</f>
        <v>3922740</v>
      </c>
    </row>
    <row r="26" spans="1:10" ht="15.75" x14ac:dyDescent="0.25">
      <c r="A26" s="10"/>
      <c r="F26" s="18">
        <f>+F24+F25</f>
        <v>1874705</v>
      </c>
      <c r="H26" s="340">
        <v>2105575</v>
      </c>
      <c r="I26" s="342" t="s">
        <v>171</v>
      </c>
      <c r="J26" s="18"/>
    </row>
    <row r="28" spans="1:10" ht="15.75" x14ac:dyDescent="0.25">
      <c r="A28" s="10" t="s">
        <v>36</v>
      </c>
    </row>
    <row r="29" spans="1:10" ht="15.75" x14ac:dyDescent="0.25">
      <c r="B29" s="10" t="s">
        <v>37</v>
      </c>
      <c r="F29" s="13" t="s">
        <v>1</v>
      </c>
      <c r="J29" s="13" t="s">
        <v>1</v>
      </c>
    </row>
    <row r="30" spans="1:10" x14ac:dyDescent="0.2">
      <c r="B30" s="9" t="s">
        <v>38</v>
      </c>
      <c r="E30" s="16" t="s">
        <v>1</v>
      </c>
      <c r="F30" s="13">
        <v>6750</v>
      </c>
      <c r="H30" s="343">
        <v>6876.5</v>
      </c>
      <c r="J30" s="13">
        <v>13020</v>
      </c>
    </row>
    <row r="31" spans="1:10" x14ac:dyDescent="0.2">
      <c r="B31" s="9" t="s">
        <v>39</v>
      </c>
      <c r="E31" s="16" t="s">
        <v>1</v>
      </c>
      <c r="F31" s="13">
        <v>540</v>
      </c>
      <c r="H31" s="343"/>
      <c r="J31" s="13">
        <v>600</v>
      </c>
    </row>
    <row r="32" spans="1:10" x14ac:dyDescent="0.2">
      <c r="A32" s="9" t="s">
        <v>1</v>
      </c>
      <c r="B32" s="9" t="s">
        <v>40</v>
      </c>
      <c r="E32" s="15" t="s">
        <v>1</v>
      </c>
      <c r="F32" s="13">
        <v>5520</v>
      </c>
      <c r="H32" s="343">
        <v>6027.5</v>
      </c>
      <c r="J32" s="13">
        <v>7200</v>
      </c>
    </row>
    <row r="33" spans="2:10" x14ac:dyDescent="0.2">
      <c r="B33" s="9" t="s">
        <v>42</v>
      </c>
      <c r="F33" s="13">
        <v>18000</v>
      </c>
      <c r="H33" s="343">
        <v>15000</v>
      </c>
      <c r="J33" s="13">
        <v>22000</v>
      </c>
    </row>
    <row r="34" spans="2:10" x14ac:dyDescent="0.2">
      <c r="B34" s="9" t="s">
        <v>43</v>
      </c>
      <c r="F34" s="13">
        <v>2772</v>
      </c>
      <c r="H34" s="343">
        <v>2043.18</v>
      </c>
      <c r="J34" s="13">
        <v>2700</v>
      </c>
    </row>
    <row r="35" spans="2:10" x14ac:dyDescent="0.2">
      <c r="B35" s="9" t="s">
        <v>44</v>
      </c>
      <c r="F35" s="13">
        <v>402400</v>
      </c>
      <c r="H35" s="343">
        <v>391646</v>
      </c>
      <c r="J35" s="13">
        <v>304000</v>
      </c>
    </row>
    <row r="36" spans="2:10" x14ac:dyDescent="0.2">
      <c r="B36" s="9" t="s">
        <v>145</v>
      </c>
      <c r="E36" s="16" t="s">
        <v>1</v>
      </c>
      <c r="F36" s="13">
        <v>3050</v>
      </c>
      <c r="H36" s="343">
        <v>2689.18</v>
      </c>
      <c r="J36" s="13">
        <v>6880</v>
      </c>
    </row>
    <row r="37" spans="2:10" x14ac:dyDescent="0.2">
      <c r="B37" s="9" t="s">
        <v>47</v>
      </c>
      <c r="F37" s="13">
        <v>1250</v>
      </c>
      <c r="H37" s="343">
        <v>1330</v>
      </c>
      <c r="J37" s="13">
        <v>5000</v>
      </c>
    </row>
    <row r="38" spans="2:10" x14ac:dyDescent="0.2">
      <c r="B38" s="9" t="s">
        <v>48</v>
      </c>
      <c r="F38" s="13">
        <v>600</v>
      </c>
      <c r="H38" s="344"/>
      <c r="J38" s="13" t="s">
        <v>1</v>
      </c>
    </row>
    <row r="39" spans="2:10" x14ac:dyDescent="0.2">
      <c r="B39" s="9" t="s">
        <v>49</v>
      </c>
      <c r="F39" s="13">
        <v>2718</v>
      </c>
      <c r="H39" s="344">
        <v>2420</v>
      </c>
      <c r="J39" s="13">
        <v>2640</v>
      </c>
    </row>
    <row r="40" spans="2:10" x14ac:dyDescent="0.2">
      <c r="B40" s="9" t="s">
        <v>51</v>
      </c>
      <c r="E40" s="16" t="s">
        <v>1</v>
      </c>
      <c r="F40" s="13">
        <v>19812</v>
      </c>
      <c r="H40" s="343">
        <v>11293.14</v>
      </c>
      <c r="J40" s="13">
        <v>18000</v>
      </c>
    </row>
    <row r="41" spans="2:10" x14ac:dyDescent="0.2">
      <c r="B41" s="9" t="s">
        <v>52</v>
      </c>
      <c r="E41" s="16" t="s">
        <v>1</v>
      </c>
      <c r="F41" s="13">
        <v>2600</v>
      </c>
      <c r="H41" s="343"/>
      <c r="J41" s="13">
        <v>3300</v>
      </c>
    </row>
    <row r="42" spans="2:10" x14ac:dyDescent="0.2">
      <c r="B42" s="9" t="s">
        <v>54</v>
      </c>
      <c r="E42" s="16"/>
      <c r="F42" s="13">
        <v>324</v>
      </c>
      <c r="H42" s="343">
        <v>319.79000000000002</v>
      </c>
      <c r="J42" s="13">
        <v>540</v>
      </c>
    </row>
    <row r="43" spans="2:10" x14ac:dyDescent="0.2">
      <c r="B43" s="9" t="s">
        <v>55</v>
      </c>
      <c r="E43" s="16" t="s">
        <v>1</v>
      </c>
      <c r="F43" s="13">
        <v>25500</v>
      </c>
      <c r="H43" s="343">
        <v>24280.02</v>
      </c>
      <c r="J43" s="13">
        <v>42000</v>
      </c>
    </row>
    <row r="44" spans="2:10" x14ac:dyDescent="0.2">
      <c r="B44" s="9" t="s">
        <v>56</v>
      </c>
      <c r="F44" s="13">
        <v>4005</v>
      </c>
      <c r="H44" s="343">
        <v>2251.83</v>
      </c>
      <c r="J44" s="13">
        <v>3180</v>
      </c>
    </row>
    <row r="45" spans="2:10" x14ac:dyDescent="0.2">
      <c r="B45" s="9" t="s">
        <v>166</v>
      </c>
      <c r="F45" s="13">
        <v>97894</v>
      </c>
      <c r="H45" s="343">
        <v>96806.720000000001</v>
      </c>
      <c r="J45" s="13">
        <v>62200</v>
      </c>
    </row>
    <row r="46" spans="2:10" x14ac:dyDescent="0.2">
      <c r="B46" s="9" t="s">
        <v>167</v>
      </c>
      <c r="F46" s="13">
        <v>22502</v>
      </c>
      <c r="H46" s="343">
        <v>20948.490000000002</v>
      </c>
      <c r="J46" s="13">
        <v>32500</v>
      </c>
    </row>
    <row r="47" spans="2:10" x14ac:dyDescent="0.2">
      <c r="B47" s="213" t="s">
        <v>59</v>
      </c>
      <c r="F47" s="13">
        <v>13800</v>
      </c>
      <c r="H47" s="343">
        <v>13165.08</v>
      </c>
      <c r="J47" s="13">
        <v>9700</v>
      </c>
    </row>
    <row r="48" spans="2:10" x14ac:dyDescent="0.2">
      <c r="B48" s="213" t="s">
        <v>194</v>
      </c>
      <c r="F48" s="13"/>
      <c r="H48" s="343"/>
      <c r="J48" s="13">
        <v>87500</v>
      </c>
    </row>
    <row r="49" spans="2:10" x14ac:dyDescent="0.2">
      <c r="B49" s="9" t="s">
        <v>63</v>
      </c>
      <c r="F49" s="13">
        <v>2350</v>
      </c>
      <c r="H49" s="343">
        <v>1619.59</v>
      </c>
      <c r="J49" s="13">
        <v>3000</v>
      </c>
    </row>
    <row r="50" spans="2:10" x14ac:dyDescent="0.2">
      <c r="B50" s="9" t="s">
        <v>60</v>
      </c>
      <c r="F50" s="13">
        <v>90</v>
      </c>
      <c r="H50" s="343"/>
      <c r="J50" s="13">
        <v>60</v>
      </c>
    </row>
    <row r="51" spans="2:10" x14ac:dyDescent="0.2">
      <c r="B51" s="9" t="s">
        <v>61</v>
      </c>
      <c r="F51" s="13">
        <v>40000</v>
      </c>
      <c r="H51" s="343">
        <v>18592.25</v>
      </c>
      <c r="J51" s="13">
        <v>360000</v>
      </c>
    </row>
    <row r="52" spans="2:10" x14ac:dyDescent="0.2">
      <c r="B52" s="9" t="s">
        <v>147</v>
      </c>
      <c r="F52" s="13">
        <v>3950</v>
      </c>
      <c r="H52" s="343">
        <v>2723.07</v>
      </c>
      <c r="J52" s="13">
        <v>3800</v>
      </c>
    </row>
    <row r="53" spans="2:10" x14ac:dyDescent="0.2">
      <c r="B53" s="9" t="s">
        <v>64</v>
      </c>
      <c r="F53" s="13">
        <v>8975</v>
      </c>
      <c r="H53" s="343">
        <v>9811.17</v>
      </c>
      <c r="J53" s="13">
        <v>9000</v>
      </c>
    </row>
    <row r="54" spans="2:10" x14ac:dyDescent="0.2">
      <c r="B54" s="9" t="s">
        <v>65</v>
      </c>
      <c r="E54" s="16" t="s">
        <v>1</v>
      </c>
      <c r="F54" s="13">
        <v>15000</v>
      </c>
      <c r="H54" s="343">
        <v>13550</v>
      </c>
      <c r="J54" s="13">
        <v>24000</v>
      </c>
    </row>
    <row r="55" spans="2:10" x14ac:dyDescent="0.2">
      <c r="B55" s="9" t="s">
        <v>66</v>
      </c>
      <c r="F55" s="13">
        <v>4020</v>
      </c>
      <c r="H55" s="343">
        <v>3792.56</v>
      </c>
      <c r="J55" s="13">
        <v>4348</v>
      </c>
    </row>
    <row r="56" spans="2:10" x14ac:dyDescent="0.2">
      <c r="B56" s="9" t="s">
        <v>67</v>
      </c>
      <c r="F56" s="13">
        <v>458700</v>
      </c>
      <c r="H56" s="343">
        <v>296118.62</v>
      </c>
      <c r="J56" s="13">
        <v>698184</v>
      </c>
    </row>
    <row r="57" spans="2:10" x14ac:dyDescent="0.2">
      <c r="B57" s="9" t="s">
        <v>68</v>
      </c>
      <c r="F57" s="13">
        <v>4730</v>
      </c>
      <c r="H57" s="343">
        <v>4470.42</v>
      </c>
      <c r="J57" s="13">
        <v>6000</v>
      </c>
    </row>
    <row r="58" spans="2:10" x14ac:dyDescent="0.2">
      <c r="B58" s="9" t="s">
        <v>70</v>
      </c>
      <c r="F58" s="13">
        <v>1800</v>
      </c>
      <c r="H58" s="343">
        <v>117.93</v>
      </c>
      <c r="J58" s="13">
        <v>1800</v>
      </c>
    </row>
    <row r="59" spans="2:10" x14ac:dyDescent="0.2">
      <c r="B59" s="9" t="s">
        <v>71</v>
      </c>
      <c r="F59" s="13">
        <v>1800</v>
      </c>
      <c r="H59" s="343"/>
      <c r="J59" s="13">
        <v>2000</v>
      </c>
    </row>
    <row r="60" spans="2:10" x14ac:dyDescent="0.2">
      <c r="B60" s="9" t="s">
        <v>72</v>
      </c>
      <c r="F60" s="13">
        <v>1260</v>
      </c>
      <c r="H60" s="343">
        <v>684.41</v>
      </c>
      <c r="J60" s="13">
        <v>8200</v>
      </c>
    </row>
    <row r="61" spans="2:10" x14ac:dyDescent="0.2">
      <c r="B61" s="9" t="s">
        <v>73</v>
      </c>
      <c r="E61" s="15" t="s">
        <v>1</v>
      </c>
      <c r="F61" s="13">
        <v>180</v>
      </c>
      <c r="H61" s="343"/>
      <c r="J61" s="13">
        <v>180</v>
      </c>
    </row>
    <row r="62" spans="2:10" ht="15.75" x14ac:dyDescent="0.25">
      <c r="E62" s="15"/>
      <c r="G62" s="39"/>
      <c r="H62" s="345">
        <v>27722.85</v>
      </c>
      <c r="I62" s="110" t="s">
        <v>174</v>
      </c>
      <c r="J62" s="13"/>
    </row>
    <row r="63" spans="2:10" ht="15.75" x14ac:dyDescent="0.25">
      <c r="B63" s="10" t="s">
        <v>74</v>
      </c>
      <c r="F63" s="24">
        <f>SUM(F29:F61)</f>
        <v>1172892</v>
      </c>
      <c r="H63" s="346">
        <f>SUM(H30:H62)</f>
        <v>976300.3</v>
      </c>
      <c r="J63" s="24">
        <f>SUM(J30:J62)</f>
        <v>1743532</v>
      </c>
    </row>
    <row r="64" spans="2:10" x14ac:dyDescent="0.2">
      <c r="H64" s="21"/>
    </row>
    <row r="65" spans="2:10" ht="15.75" x14ac:dyDescent="0.25">
      <c r="B65" s="10" t="s">
        <v>128</v>
      </c>
      <c r="H65" s="21"/>
    </row>
    <row r="66" spans="2:10" x14ac:dyDescent="0.2">
      <c r="B66" s="9" t="s">
        <v>129</v>
      </c>
      <c r="E66" s="16" t="s">
        <v>1</v>
      </c>
      <c r="F66" s="13">
        <v>500</v>
      </c>
      <c r="H66" s="343">
        <v>105.08</v>
      </c>
      <c r="J66" s="13">
        <v>350</v>
      </c>
    </row>
    <row r="67" spans="2:10" x14ac:dyDescent="0.2">
      <c r="B67" s="9" t="s">
        <v>77</v>
      </c>
      <c r="E67" s="16" t="s">
        <v>1</v>
      </c>
      <c r="F67" s="13">
        <v>600</v>
      </c>
      <c r="H67" s="343">
        <v>145.38</v>
      </c>
      <c r="J67" s="13">
        <v>300</v>
      </c>
    </row>
    <row r="68" spans="2:10" x14ac:dyDescent="0.2">
      <c r="B68" s="9" t="s">
        <v>78</v>
      </c>
      <c r="F68" s="13">
        <v>50000</v>
      </c>
      <c r="H68" s="343">
        <v>18278.669999999998</v>
      </c>
      <c r="J68" s="13">
        <v>30000</v>
      </c>
    </row>
    <row r="69" spans="2:10" x14ac:dyDescent="0.2">
      <c r="B69" s="9" t="s">
        <v>81</v>
      </c>
      <c r="E69" s="16" t="s">
        <v>1</v>
      </c>
      <c r="F69" s="13">
        <v>5000</v>
      </c>
      <c r="H69" s="343"/>
      <c r="J69" s="13">
        <v>2500</v>
      </c>
    </row>
    <row r="70" spans="2:10" x14ac:dyDescent="0.2">
      <c r="B70" s="9" t="s">
        <v>83</v>
      </c>
      <c r="F70" s="13">
        <v>46000</v>
      </c>
      <c r="H70" s="343">
        <v>46194.86</v>
      </c>
      <c r="J70" s="13">
        <v>85000</v>
      </c>
    </row>
    <row r="71" spans="2:10" x14ac:dyDescent="0.2">
      <c r="B71" s="9" t="s">
        <v>149</v>
      </c>
      <c r="F71" s="13">
        <v>14700</v>
      </c>
      <c r="H71" s="343">
        <v>3374.97</v>
      </c>
      <c r="J71" s="13">
        <v>12500</v>
      </c>
    </row>
    <row r="72" spans="2:10" x14ac:dyDescent="0.2">
      <c r="B72" s="9" t="s">
        <v>87</v>
      </c>
      <c r="F72" s="13">
        <v>200</v>
      </c>
      <c r="H72" s="343"/>
      <c r="J72" s="13"/>
    </row>
    <row r="73" spans="2:10" x14ac:dyDescent="0.2">
      <c r="B73" s="9" t="s">
        <v>80</v>
      </c>
      <c r="F73" s="13">
        <v>5000</v>
      </c>
      <c r="H73" s="343"/>
      <c r="J73" s="13" t="s">
        <v>1</v>
      </c>
    </row>
    <row r="74" spans="2:10" x14ac:dyDescent="0.2">
      <c r="B74" s="9" t="s">
        <v>151</v>
      </c>
      <c r="F74" s="13">
        <v>25500</v>
      </c>
      <c r="H74" s="343">
        <v>21131.1</v>
      </c>
      <c r="J74" s="13">
        <v>34650</v>
      </c>
    </row>
    <row r="75" spans="2:10" x14ac:dyDescent="0.2">
      <c r="B75" s="9" t="s">
        <v>84</v>
      </c>
      <c r="F75" s="13">
        <v>2100</v>
      </c>
      <c r="H75" s="343"/>
      <c r="J75" s="13">
        <v>1400</v>
      </c>
    </row>
    <row r="76" spans="2:10" x14ac:dyDescent="0.2">
      <c r="H76" s="343"/>
    </row>
    <row r="77" spans="2:10" ht="15.75" x14ac:dyDescent="0.25">
      <c r="B77" s="10" t="s">
        <v>133</v>
      </c>
      <c r="F77" s="24">
        <f>SUM(F66:F75)</f>
        <v>149600</v>
      </c>
      <c r="H77" s="347">
        <f>SUM(H66:H75)</f>
        <v>89230.06</v>
      </c>
      <c r="J77" s="24">
        <f>SUM(J66:J76)</f>
        <v>166700</v>
      </c>
    </row>
    <row r="78" spans="2:10" ht="15.75" x14ac:dyDescent="0.25">
      <c r="B78" s="10"/>
      <c r="H78" s="21"/>
    </row>
    <row r="79" spans="2:10" ht="15.75" x14ac:dyDescent="0.25">
      <c r="B79" s="10" t="s">
        <v>152</v>
      </c>
      <c r="F79" s="13" t="s">
        <v>1</v>
      </c>
      <c r="H79" s="21"/>
      <c r="J79" s="13" t="s">
        <v>1</v>
      </c>
    </row>
    <row r="80" spans="2:10" x14ac:dyDescent="0.2">
      <c r="B80" s="9" t="s">
        <v>76</v>
      </c>
      <c r="E80" s="16" t="s">
        <v>1</v>
      </c>
      <c r="F80" s="13">
        <v>500</v>
      </c>
      <c r="H80" s="20">
        <v>105</v>
      </c>
      <c r="J80" s="13">
        <v>350</v>
      </c>
    </row>
    <row r="81" spans="2:10" x14ac:dyDescent="0.2">
      <c r="B81" s="9" t="s">
        <v>77</v>
      </c>
      <c r="E81" s="16" t="s">
        <v>1</v>
      </c>
      <c r="F81" s="13">
        <v>1010</v>
      </c>
      <c r="H81" s="20">
        <v>18</v>
      </c>
      <c r="J81" s="13">
        <v>2500</v>
      </c>
    </row>
    <row r="82" spans="2:10" x14ac:dyDescent="0.2">
      <c r="B82" s="9" t="s">
        <v>78</v>
      </c>
      <c r="E82" s="9" t="s">
        <v>46</v>
      </c>
      <c r="F82" s="13">
        <v>40000</v>
      </c>
      <c r="H82" s="20">
        <v>33377.42</v>
      </c>
      <c r="J82" s="13">
        <v>30000</v>
      </c>
    </row>
    <row r="83" spans="2:10" x14ac:dyDescent="0.2">
      <c r="B83" s="9" t="s">
        <v>80</v>
      </c>
      <c r="F83" s="13">
        <v>4200</v>
      </c>
      <c r="H83" s="20">
        <v>664.8</v>
      </c>
      <c r="J83" s="13">
        <v>2000</v>
      </c>
    </row>
    <row r="84" spans="2:10" x14ac:dyDescent="0.2">
      <c r="B84" s="9" t="s">
        <v>81</v>
      </c>
      <c r="E84" s="16" t="s">
        <v>1</v>
      </c>
      <c r="F84" s="13">
        <v>5000</v>
      </c>
      <c r="H84" s="20">
        <v>2321</v>
      </c>
      <c r="J84" s="13">
        <v>3500</v>
      </c>
    </row>
    <row r="85" spans="2:10" x14ac:dyDescent="0.2">
      <c r="B85" s="9" t="s">
        <v>83</v>
      </c>
      <c r="F85" s="13">
        <v>130000</v>
      </c>
      <c r="H85" s="20">
        <v>64025.14</v>
      </c>
      <c r="J85" s="13">
        <v>85000</v>
      </c>
    </row>
    <row r="86" spans="2:10" x14ac:dyDescent="0.2">
      <c r="B86" s="9" t="s">
        <v>84</v>
      </c>
      <c r="E86" s="16" t="s">
        <v>1</v>
      </c>
      <c r="F86" s="13">
        <v>3600</v>
      </c>
      <c r="H86" s="20">
        <v>1314</v>
      </c>
      <c r="J86" s="13">
        <v>7050</v>
      </c>
    </row>
    <row r="87" spans="2:10" x14ac:dyDescent="0.2">
      <c r="B87" s="9" t="s">
        <v>149</v>
      </c>
      <c r="F87" s="13">
        <v>14400</v>
      </c>
      <c r="H87" s="20">
        <v>11705.42</v>
      </c>
      <c r="J87" s="13">
        <v>17500</v>
      </c>
    </row>
    <row r="88" spans="2:10" x14ac:dyDescent="0.2">
      <c r="B88" s="9" t="s">
        <v>87</v>
      </c>
      <c r="F88" s="13">
        <v>150</v>
      </c>
      <c r="H88" s="25"/>
      <c r="J88" s="13"/>
    </row>
    <row r="89" spans="2:10" x14ac:dyDescent="0.2">
      <c r="B89" s="9" t="s">
        <v>151</v>
      </c>
      <c r="F89" s="13">
        <v>120000</v>
      </c>
      <c r="H89" s="25">
        <v>116777.99</v>
      </c>
      <c r="J89" s="13">
        <v>199500</v>
      </c>
    </row>
    <row r="90" spans="2:10" x14ac:dyDescent="0.2">
      <c r="H90" s="20"/>
    </row>
    <row r="91" spans="2:10" ht="15.75" x14ac:dyDescent="0.25">
      <c r="B91" s="10" t="s">
        <v>155</v>
      </c>
      <c r="F91" s="24">
        <f>SUM(F79:F89)</f>
        <v>318860</v>
      </c>
      <c r="H91" s="26">
        <f>SUM(H80:H90)</f>
        <v>230308.77000000002</v>
      </c>
      <c r="J91" s="24">
        <f>SUM(J80:J90)</f>
        <v>347400</v>
      </c>
    </row>
    <row r="92" spans="2:10" ht="15.75" x14ac:dyDescent="0.25">
      <c r="B92" s="10"/>
      <c r="H92" s="19"/>
    </row>
    <row r="93" spans="2:10" ht="15.75" x14ac:dyDescent="0.25">
      <c r="B93" s="10" t="s">
        <v>106</v>
      </c>
      <c r="F93" s="13" t="s">
        <v>1</v>
      </c>
      <c r="H93" s="19"/>
      <c r="J93" s="13" t="s">
        <v>1</v>
      </c>
    </row>
    <row r="94" spans="2:10" x14ac:dyDescent="0.2">
      <c r="B94" s="9" t="s">
        <v>129</v>
      </c>
      <c r="F94" s="13">
        <v>500</v>
      </c>
      <c r="H94" s="20">
        <v>105</v>
      </c>
      <c r="J94" s="13">
        <v>350</v>
      </c>
    </row>
    <row r="95" spans="2:10" x14ac:dyDescent="0.2">
      <c r="B95" s="9" t="s">
        <v>81</v>
      </c>
      <c r="F95" s="13">
        <v>5000</v>
      </c>
      <c r="H95" s="20">
        <v>260</v>
      </c>
      <c r="J95" s="13">
        <v>1000</v>
      </c>
    </row>
    <row r="96" spans="2:10" x14ac:dyDescent="0.2">
      <c r="B96" s="9" t="s">
        <v>156</v>
      </c>
      <c r="F96" s="13">
        <v>6000</v>
      </c>
      <c r="H96" s="20">
        <v>5720</v>
      </c>
      <c r="J96" s="13">
        <v>1000</v>
      </c>
    </row>
    <row r="97" spans="1:10" x14ac:dyDescent="0.2">
      <c r="B97" s="9" t="s">
        <v>77</v>
      </c>
      <c r="F97" s="13">
        <v>360</v>
      </c>
      <c r="H97" s="20">
        <v>14</v>
      </c>
      <c r="J97" s="13">
        <v>300</v>
      </c>
    </row>
    <row r="98" spans="1:10" x14ac:dyDescent="0.2">
      <c r="B98" s="9" t="s">
        <v>157</v>
      </c>
      <c r="F98" s="13">
        <v>14400</v>
      </c>
      <c r="H98" s="20">
        <v>23078.99</v>
      </c>
      <c r="J98" s="13">
        <v>40000</v>
      </c>
    </row>
    <row r="99" spans="1:10" x14ac:dyDescent="0.2">
      <c r="B99" s="9" t="s">
        <v>149</v>
      </c>
      <c r="E99" s="16" t="s">
        <v>1</v>
      </c>
      <c r="F99" s="13">
        <v>200</v>
      </c>
      <c r="H99" s="20">
        <v>200.68</v>
      </c>
      <c r="J99" s="13">
        <v>500</v>
      </c>
    </row>
    <row r="100" spans="1:10" x14ac:dyDescent="0.2">
      <c r="B100" s="9" t="s">
        <v>115</v>
      </c>
      <c r="E100" s="16" t="s">
        <v>1</v>
      </c>
      <c r="F100" s="13" t="s">
        <v>1</v>
      </c>
      <c r="H100" s="20"/>
      <c r="J100" s="13"/>
    </row>
    <row r="101" spans="1:10" x14ac:dyDescent="0.2">
      <c r="B101" s="9" t="s">
        <v>87</v>
      </c>
      <c r="E101" s="16"/>
      <c r="F101" s="13">
        <v>150</v>
      </c>
      <c r="H101" s="25"/>
      <c r="J101" s="13"/>
    </row>
    <row r="102" spans="1:10" x14ac:dyDescent="0.2">
      <c r="A102" s="9" t="s">
        <v>1</v>
      </c>
      <c r="B102" s="9" t="s">
        <v>107</v>
      </c>
      <c r="F102" s="9" t="s">
        <v>1</v>
      </c>
      <c r="H102" s="25">
        <v>685.66</v>
      </c>
      <c r="J102" s="9">
        <v>1000</v>
      </c>
    </row>
    <row r="103" spans="1:10" x14ac:dyDescent="0.2">
      <c r="H103" s="20"/>
    </row>
    <row r="104" spans="1:10" ht="15.75" x14ac:dyDescent="0.25">
      <c r="B104" s="10" t="s">
        <v>108</v>
      </c>
      <c r="F104" s="24">
        <f>SUM(F93:F102)</f>
        <v>26610</v>
      </c>
      <c r="H104" s="26">
        <f>SUM(H94:H103)</f>
        <v>30064.33</v>
      </c>
      <c r="J104" s="24">
        <f>SUM(J94:J103)</f>
        <v>44150</v>
      </c>
    </row>
    <row r="105" spans="1:10" x14ac:dyDescent="0.2">
      <c r="H105" s="19"/>
    </row>
    <row r="106" spans="1:10" ht="15.75" x14ac:dyDescent="0.25">
      <c r="B106" s="10" t="s">
        <v>109</v>
      </c>
      <c r="F106" s="13" t="s">
        <v>1</v>
      </c>
      <c r="H106" s="19"/>
      <c r="J106" s="13" t="s">
        <v>1</v>
      </c>
    </row>
    <row r="107" spans="1:10" x14ac:dyDescent="0.2">
      <c r="B107" s="9" t="s">
        <v>110</v>
      </c>
      <c r="F107" s="13">
        <v>600</v>
      </c>
      <c r="H107" s="20">
        <v>10019.93</v>
      </c>
      <c r="J107" s="13">
        <v>5000</v>
      </c>
    </row>
    <row r="108" spans="1:10" x14ac:dyDescent="0.2">
      <c r="B108" s="9" t="s">
        <v>111</v>
      </c>
      <c r="F108" s="13">
        <v>57600</v>
      </c>
      <c r="H108" s="20">
        <v>58500</v>
      </c>
      <c r="J108" s="13">
        <v>57600</v>
      </c>
    </row>
    <row r="109" spans="1:10" x14ac:dyDescent="0.2">
      <c r="B109" s="9" t="s">
        <v>112</v>
      </c>
      <c r="F109" s="13">
        <v>500</v>
      </c>
      <c r="H109" s="20">
        <v>1428</v>
      </c>
      <c r="J109" s="13">
        <v>400</v>
      </c>
    </row>
    <row r="110" spans="1:10" x14ac:dyDescent="0.2">
      <c r="B110" s="9" t="s">
        <v>77</v>
      </c>
      <c r="F110" s="13">
        <v>9600</v>
      </c>
      <c r="H110" s="20">
        <v>16902.93</v>
      </c>
      <c r="J110" s="13">
        <v>15000</v>
      </c>
    </row>
    <row r="111" spans="1:10" x14ac:dyDescent="0.2">
      <c r="B111" s="9" t="s">
        <v>158</v>
      </c>
      <c r="F111" s="13">
        <v>15000</v>
      </c>
      <c r="H111" s="20">
        <v>18552.169999999998</v>
      </c>
      <c r="J111" s="13">
        <v>15000</v>
      </c>
    </row>
    <row r="112" spans="1:10" x14ac:dyDescent="0.2">
      <c r="B112" s="9" t="s">
        <v>81</v>
      </c>
      <c r="E112" s="15" t="s">
        <v>1</v>
      </c>
      <c r="F112" s="13">
        <v>7000</v>
      </c>
      <c r="H112" s="20"/>
      <c r="J112" s="13">
        <v>1000</v>
      </c>
    </row>
    <row r="113" spans="1:10" x14ac:dyDescent="0.2">
      <c r="B113" s="9" t="s">
        <v>113</v>
      </c>
      <c r="F113" s="13">
        <v>25000</v>
      </c>
      <c r="H113" s="20">
        <v>62625.3</v>
      </c>
      <c r="J113" s="13">
        <v>30000</v>
      </c>
    </row>
    <row r="114" spans="1:10" x14ac:dyDescent="0.2">
      <c r="A114" s="27" t="s">
        <v>1</v>
      </c>
      <c r="B114" s="9" t="s">
        <v>84</v>
      </c>
      <c r="E114" s="16" t="s">
        <v>1</v>
      </c>
      <c r="F114" s="13">
        <v>5840</v>
      </c>
      <c r="H114" s="20">
        <v>8888</v>
      </c>
      <c r="J114" s="13">
        <v>14000</v>
      </c>
    </row>
    <row r="115" spans="1:10" x14ac:dyDescent="0.2">
      <c r="B115" s="9" t="s">
        <v>149</v>
      </c>
      <c r="F115" s="13">
        <v>61200</v>
      </c>
      <c r="H115" s="20">
        <v>56274.93</v>
      </c>
      <c r="J115" s="13">
        <v>68400</v>
      </c>
    </row>
    <row r="116" spans="1:10" x14ac:dyDescent="0.2">
      <c r="B116" s="9" t="s">
        <v>87</v>
      </c>
      <c r="F116" s="13">
        <v>150</v>
      </c>
      <c r="H116" s="20">
        <v>2539</v>
      </c>
      <c r="J116" s="13">
        <v>2600</v>
      </c>
    </row>
    <row r="117" spans="1:10" x14ac:dyDescent="0.2">
      <c r="B117" s="9" t="s">
        <v>115</v>
      </c>
      <c r="F117" s="13">
        <v>384</v>
      </c>
      <c r="H117" s="25">
        <v>325.45</v>
      </c>
      <c r="J117" s="13">
        <v>400</v>
      </c>
    </row>
    <row r="118" spans="1:10" x14ac:dyDescent="0.2">
      <c r="B118" s="9" t="s">
        <v>116</v>
      </c>
      <c r="F118" s="13">
        <v>3300</v>
      </c>
      <c r="H118" s="20">
        <v>3544.69</v>
      </c>
      <c r="I118" s="28" t="s">
        <v>1</v>
      </c>
      <c r="J118" s="13">
        <v>5640</v>
      </c>
    </row>
    <row r="119" spans="1:10" x14ac:dyDescent="0.2">
      <c r="B119" s="9" t="s">
        <v>117</v>
      </c>
      <c r="F119" s="13">
        <v>7369</v>
      </c>
      <c r="H119" s="25">
        <v>13488.15</v>
      </c>
      <c r="I119" s="28" t="s">
        <v>1</v>
      </c>
      <c r="J119" s="13">
        <v>20000</v>
      </c>
    </row>
    <row r="120" spans="1:10" ht="15.75" x14ac:dyDescent="0.25">
      <c r="B120" s="10" t="s">
        <v>118</v>
      </c>
      <c r="F120" s="18">
        <f>SUM(F106:F119)</f>
        <v>193543</v>
      </c>
      <c r="H120" s="346">
        <f>SUM(H107:H119)</f>
        <v>253088.55</v>
      </c>
      <c r="J120" s="24">
        <f>SUM(J106:J119)</f>
        <v>235040</v>
      </c>
    </row>
    <row r="121" spans="1:10" ht="15.75" x14ac:dyDescent="0.25">
      <c r="B121" s="10"/>
      <c r="F121" s="18"/>
      <c r="J121" s="18"/>
    </row>
    <row r="122" spans="1:10" ht="15.75" x14ac:dyDescent="0.25">
      <c r="B122" s="10" t="s">
        <v>136</v>
      </c>
      <c r="F122" s="18"/>
      <c r="J122" s="18"/>
    </row>
    <row r="123" spans="1:10" ht="15.75" x14ac:dyDescent="0.25">
      <c r="B123" s="9" t="s">
        <v>129</v>
      </c>
      <c r="F123" s="18"/>
      <c r="J123" s="13">
        <v>90</v>
      </c>
    </row>
    <row r="124" spans="1:10" ht="15.75" x14ac:dyDescent="0.25">
      <c r="B124" s="9" t="s">
        <v>196</v>
      </c>
      <c r="F124" s="18"/>
      <c r="J124" s="13">
        <v>500</v>
      </c>
    </row>
    <row r="125" spans="1:10" ht="15.75" x14ac:dyDescent="0.25">
      <c r="B125" s="9" t="s">
        <v>81</v>
      </c>
      <c r="F125" s="18"/>
      <c r="J125" s="13">
        <v>500</v>
      </c>
    </row>
    <row r="126" spans="1:10" ht="15.75" x14ac:dyDescent="0.25">
      <c r="B126" s="9" t="s">
        <v>82</v>
      </c>
      <c r="F126" s="18"/>
      <c r="J126" s="13">
        <v>18720</v>
      </c>
    </row>
    <row r="127" spans="1:10" ht="15.75" x14ac:dyDescent="0.25">
      <c r="B127" s="9" t="s">
        <v>149</v>
      </c>
      <c r="F127" s="18"/>
      <c r="J127" s="13" t="s">
        <v>1</v>
      </c>
    </row>
    <row r="128" spans="1:10" ht="15.75" x14ac:dyDescent="0.25">
      <c r="B128" s="9" t="s">
        <v>147</v>
      </c>
      <c r="F128" s="18"/>
      <c r="J128" s="13">
        <v>500</v>
      </c>
    </row>
    <row r="129" spans="1:10" ht="15.75" x14ac:dyDescent="0.25">
      <c r="B129" s="9" t="s">
        <v>61</v>
      </c>
      <c r="F129" s="18"/>
      <c r="J129" s="387">
        <v>2000</v>
      </c>
    </row>
    <row r="130" spans="1:10" ht="15.75" x14ac:dyDescent="0.25">
      <c r="B130" s="10"/>
      <c r="F130" s="18"/>
      <c r="J130" s="18">
        <f>SUM(J123:J129)</f>
        <v>22310</v>
      </c>
    </row>
    <row r="131" spans="1:10" ht="15.75" x14ac:dyDescent="0.25">
      <c r="B131" s="10"/>
      <c r="F131" s="18"/>
      <c r="J131" s="18"/>
    </row>
    <row r="132" spans="1:10" ht="15.75" x14ac:dyDescent="0.25">
      <c r="A132" s="10" t="s">
        <v>91</v>
      </c>
      <c r="F132" s="23">
        <f>+F120+F104+F91+F77+F63</f>
        <v>1861505</v>
      </c>
      <c r="H132" s="287">
        <v>1676591.49</v>
      </c>
      <c r="J132" s="23">
        <f>+J120+J104+J91+J77+J63+J130</f>
        <v>2559132</v>
      </c>
    </row>
    <row r="133" spans="1:10" ht="15.75" x14ac:dyDescent="0.25">
      <c r="A133" s="10"/>
      <c r="F133" s="18"/>
      <c r="H133" s="22"/>
      <c r="J133" s="18"/>
    </row>
    <row r="134" spans="1:10" ht="15.75" x14ac:dyDescent="0.25">
      <c r="A134" s="9" t="s">
        <v>227</v>
      </c>
      <c r="F134" s="18"/>
      <c r="H134" s="22"/>
      <c r="J134" s="13">
        <v>640008</v>
      </c>
    </row>
    <row r="135" spans="1:10" ht="15.75" x14ac:dyDescent="0.25">
      <c r="A135" s="9" t="s">
        <v>228</v>
      </c>
      <c r="F135" s="18"/>
      <c r="H135" s="22"/>
      <c r="J135" s="13">
        <v>97200</v>
      </c>
    </row>
    <row r="136" spans="1:10" ht="15.75" x14ac:dyDescent="0.25">
      <c r="A136" s="9" t="s">
        <v>98</v>
      </c>
      <c r="F136" s="18"/>
      <c r="H136" s="22"/>
      <c r="J136" s="13">
        <v>182400</v>
      </c>
    </row>
    <row r="137" spans="1:10" ht="15.75" x14ac:dyDescent="0.25">
      <c r="A137" s="9" t="s">
        <v>229</v>
      </c>
      <c r="F137" s="18"/>
      <c r="H137" s="22"/>
      <c r="J137" s="387">
        <v>444000</v>
      </c>
    </row>
    <row r="138" spans="1:10" ht="15.75" x14ac:dyDescent="0.25">
      <c r="A138" s="10"/>
      <c r="F138" s="18"/>
      <c r="H138" s="22"/>
      <c r="J138" s="18"/>
    </row>
    <row r="139" spans="1:10" ht="15.75" x14ac:dyDescent="0.25">
      <c r="A139" s="10" t="s">
        <v>220</v>
      </c>
      <c r="H139" s="21"/>
      <c r="J139" s="23">
        <f>SUM(J134:J138)</f>
        <v>1363608</v>
      </c>
    </row>
    <row r="140" spans="1:10" ht="15.75" x14ac:dyDescent="0.25">
      <c r="A140" s="10"/>
      <c r="H140" s="21"/>
      <c r="J140" s="23"/>
    </row>
    <row r="141" spans="1:10" ht="15.75" x14ac:dyDescent="0.25">
      <c r="A141" s="10" t="s">
        <v>92</v>
      </c>
      <c r="F141" s="23">
        <f>+F24-F132</f>
        <v>1809250</v>
      </c>
      <c r="H141" s="23">
        <f>+H24-H132</f>
        <v>3441065.1499999994</v>
      </c>
      <c r="J141" s="23">
        <f>+J24-J132-J139</f>
        <v>538815</v>
      </c>
    </row>
    <row r="142" spans="1:10" ht="15.75" x14ac:dyDescent="0.25">
      <c r="H142" s="22"/>
    </row>
    <row r="143" spans="1:10" ht="16.5" thickBot="1" x14ac:dyDescent="0.3">
      <c r="A143" s="10" t="s">
        <v>175</v>
      </c>
      <c r="F143" s="23">
        <f>-F9</f>
        <v>-1796050</v>
      </c>
      <c r="G143" s="10"/>
      <c r="H143" s="348">
        <v>-3012082</v>
      </c>
      <c r="I143" s="10"/>
      <c r="J143" s="23">
        <f>+J9</f>
        <v>538815</v>
      </c>
    </row>
    <row r="144" spans="1:10" ht="16.5" thickTop="1" x14ac:dyDescent="0.25">
      <c r="A144" s="10"/>
      <c r="D144" s="28"/>
      <c r="E144" s="28"/>
      <c r="F144" s="10"/>
      <c r="G144" s="10"/>
      <c r="H144" s="22"/>
      <c r="I144" s="10"/>
      <c r="J144" s="10"/>
    </row>
    <row r="145" spans="1:10" ht="16.5" thickBot="1" x14ac:dyDescent="0.3">
      <c r="A145" s="10" t="s">
        <v>168</v>
      </c>
      <c r="F145" s="286">
        <f>+F141+F143</f>
        <v>13200</v>
      </c>
      <c r="G145" s="10"/>
      <c r="H145" s="287">
        <v>428983</v>
      </c>
      <c r="I145" s="10"/>
      <c r="J145" s="286">
        <f>+J141-J143</f>
        <v>0</v>
      </c>
    </row>
    <row r="146" spans="1:10" ht="16.5" thickTop="1" x14ac:dyDescent="0.25">
      <c r="A146" s="10"/>
      <c r="H146" s="21"/>
    </row>
    <row r="147" spans="1:10" ht="15.75" x14ac:dyDescent="0.25">
      <c r="A147" s="10"/>
      <c r="H147" s="21"/>
    </row>
    <row r="148" spans="1:10" ht="15.75" x14ac:dyDescent="0.25">
      <c r="A148" s="10"/>
      <c r="H148" s="21"/>
    </row>
    <row r="149" spans="1:10" ht="15.75" x14ac:dyDescent="0.25">
      <c r="A149" s="10"/>
      <c r="H149" s="21"/>
    </row>
    <row r="150" spans="1:10" ht="15.75" x14ac:dyDescent="0.25">
      <c r="A150" s="10"/>
      <c r="H150" s="29"/>
    </row>
    <row r="151" spans="1:10" ht="15.75" x14ac:dyDescent="0.25">
      <c r="A151" s="10"/>
      <c r="H151" s="29"/>
    </row>
    <row r="152" spans="1:10" ht="15.75" x14ac:dyDescent="0.25">
      <c r="A152" s="10"/>
      <c r="E152" s="28"/>
      <c r="H152" s="29"/>
    </row>
    <row r="153" spans="1:10" ht="15.75" x14ac:dyDescent="0.25">
      <c r="A153" s="10"/>
      <c r="E153" s="28"/>
      <c r="H153" s="30"/>
    </row>
    <row r="154" spans="1:10" ht="15.75" x14ac:dyDescent="0.25">
      <c r="A154" s="10"/>
      <c r="E154" s="28"/>
      <c r="H154" s="30"/>
    </row>
    <row r="155" spans="1:10" ht="15.75" x14ac:dyDescent="0.25">
      <c r="A155" s="10"/>
      <c r="D155" s="28"/>
      <c r="E155" s="28"/>
      <c r="H155" s="30"/>
    </row>
    <row r="156" spans="1:10" ht="15.75" x14ac:dyDescent="0.25">
      <c r="A156" s="10"/>
      <c r="H156" s="29"/>
    </row>
    <row r="157" spans="1:10" ht="15.75" x14ac:dyDescent="0.25">
      <c r="A157" s="10"/>
      <c r="H157" s="30"/>
    </row>
    <row r="158" spans="1:10" ht="15.75" x14ac:dyDescent="0.25">
      <c r="A158" s="10"/>
      <c r="H158" s="30"/>
    </row>
    <row r="160" spans="1:10" ht="15.75" x14ac:dyDescent="0.25">
      <c r="A160" s="10"/>
      <c r="H160" s="13"/>
    </row>
    <row r="161" spans="1:8" x14ac:dyDescent="0.2">
      <c r="H161" s="21"/>
    </row>
    <row r="162" spans="1:8" ht="15.75" x14ac:dyDescent="0.25">
      <c r="H162" s="22"/>
    </row>
    <row r="163" spans="1:8" x14ac:dyDescent="0.2">
      <c r="H163" s="21"/>
    </row>
    <row r="164" spans="1:8" ht="15.75" x14ac:dyDescent="0.25">
      <c r="A164" s="10"/>
      <c r="H164" s="22"/>
    </row>
    <row r="165" spans="1:8" ht="15.75" x14ac:dyDescent="0.25">
      <c r="B165" s="10"/>
      <c r="H165" s="21"/>
    </row>
    <row r="166" spans="1:8" ht="15.75" x14ac:dyDescent="0.25">
      <c r="A166" s="10"/>
      <c r="H166" s="21"/>
    </row>
    <row r="167" spans="1:8" ht="15.75" x14ac:dyDescent="0.25">
      <c r="A167" s="10"/>
      <c r="B167" s="10"/>
      <c r="H167" s="21"/>
    </row>
    <row r="168" spans="1:8" ht="15.75" x14ac:dyDescent="0.25">
      <c r="A168" s="10"/>
      <c r="H168" s="21"/>
    </row>
    <row r="169" spans="1:8" x14ac:dyDescent="0.2">
      <c r="H169" s="21"/>
    </row>
    <row r="170" spans="1:8" ht="15.75" x14ac:dyDescent="0.25">
      <c r="B170" s="10"/>
      <c r="H170" s="21"/>
    </row>
    <row r="171" spans="1:8" x14ac:dyDescent="0.2">
      <c r="H171" s="21"/>
    </row>
    <row r="172" spans="1:8" x14ac:dyDescent="0.2">
      <c r="H172" s="21"/>
    </row>
    <row r="173" spans="1:8" x14ac:dyDescent="0.2">
      <c r="H173" s="21"/>
    </row>
    <row r="174" spans="1:8" x14ac:dyDescent="0.2">
      <c r="H174" s="21"/>
    </row>
    <row r="175" spans="1:8" x14ac:dyDescent="0.2">
      <c r="H175" s="21"/>
    </row>
    <row r="176" spans="1:8" x14ac:dyDescent="0.2">
      <c r="H176" s="21"/>
    </row>
    <row r="177" spans="8:8" x14ac:dyDescent="0.2">
      <c r="H177" s="21"/>
    </row>
    <row r="178" spans="8:8" x14ac:dyDescent="0.2">
      <c r="H178" s="21"/>
    </row>
    <row r="179" spans="8:8" x14ac:dyDescent="0.2">
      <c r="H179" s="21"/>
    </row>
    <row r="180" spans="8:8" x14ac:dyDescent="0.2">
      <c r="H180" s="21"/>
    </row>
    <row r="181" spans="8:8" x14ac:dyDescent="0.2">
      <c r="H181" s="19"/>
    </row>
    <row r="182" spans="8:8" x14ac:dyDescent="0.2">
      <c r="H182" s="19"/>
    </row>
    <row r="183" spans="8:8" x14ac:dyDescent="0.2">
      <c r="H183" s="19"/>
    </row>
    <row r="184" spans="8:8" x14ac:dyDescent="0.2">
      <c r="H184" s="19"/>
    </row>
    <row r="185" spans="8:8" x14ac:dyDescent="0.2">
      <c r="H185" s="19"/>
    </row>
    <row r="186" spans="8:8" x14ac:dyDescent="0.2">
      <c r="H186" s="19"/>
    </row>
    <row r="187" spans="8:8" x14ac:dyDescent="0.2">
      <c r="H187" s="19"/>
    </row>
    <row r="188" spans="8:8" x14ac:dyDescent="0.2">
      <c r="H188" s="19"/>
    </row>
    <row r="189" spans="8:8" x14ac:dyDescent="0.2">
      <c r="H189" s="19"/>
    </row>
    <row r="190" spans="8:8" x14ac:dyDescent="0.2">
      <c r="H190" s="19"/>
    </row>
    <row r="191" spans="8:8" x14ac:dyDescent="0.2">
      <c r="H191" s="19"/>
    </row>
    <row r="192" spans="8:8" x14ac:dyDescent="0.2">
      <c r="H192" s="19"/>
    </row>
    <row r="193" spans="8:8" x14ac:dyDescent="0.2">
      <c r="H193" s="19"/>
    </row>
    <row r="194" spans="8:8" x14ac:dyDescent="0.2">
      <c r="H194" s="19"/>
    </row>
    <row r="195" spans="8:8" x14ac:dyDescent="0.2">
      <c r="H195" s="19"/>
    </row>
    <row r="196" spans="8:8" x14ac:dyDescent="0.2">
      <c r="H196" s="19"/>
    </row>
    <row r="197" spans="8:8" x14ac:dyDescent="0.2">
      <c r="H197" s="19"/>
    </row>
    <row r="198" spans="8:8" x14ac:dyDescent="0.2">
      <c r="H198" s="19"/>
    </row>
    <row r="199" spans="8:8" x14ac:dyDescent="0.2">
      <c r="H199" s="19"/>
    </row>
    <row r="200" spans="8:8" x14ac:dyDescent="0.2">
      <c r="H200" s="19"/>
    </row>
    <row r="201" spans="8:8" x14ac:dyDescent="0.2">
      <c r="H201" s="19"/>
    </row>
    <row r="202" spans="8:8" x14ac:dyDescent="0.2">
      <c r="H202" s="19"/>
    </row>
    <row r="203" spans="8:8" x14ac:dyDescent="0.2">
      <c r="H203" s="19"/>
    </row>
    <row r="204" spans="8:8" x14ac:dyDescent="0.2">
      <c r="H204" s="19"/>
    </row>
    <row r="205" spans="8:8" x14ac:dyDescent="0.2">
      <c r="H205" s="19"/>
    </row>
    <row r="206" spans="8:8" x14ac:dyDescent="0.2">
      <c r="H206" s="19"/>
    </row>
    <row r="207" spans="8:8" x14ac:dyDescent="0.2">
      <c r="H207" s="19"/>
    </row>
    <row r="208" spans="8:8" x14ac:dyDescent="0.2">
      <c r="H208" s="19"/>
    </row>
    <row r="209" spans="8:8" x14ac:dyDescent="0.2">
      <c r="H209" s="19"/>
    </row>
    <row r="210" spans="8:8" x14ac:dyDescent="0.2">
      <c r="H210" s="19"/>
    </row>
    <row r="211" spans="8:8" x14ac:dyDescent="0.2">
      <c r="H211" s="19"/>
    </row>
    <row r="212" spans="8:8" x14ac:dyDescent="0.2">
      <c r="H212" s="19"/>
    </row>
    <row r="213" spans="8:8" x14ac:dyDescent="0.2">
      <c r="H213" s="19"/>
    </row>
    <row r="214" spans="8:8" x14ac:dyDescent="0.2">
      <c r="H214" s="19"/>
    </row>
    <row r="215" spans="8:8" x14ac:dyDescent="0.2">
      <c r="H215" s="19"/>
    </row>
    <row r="216" spans="8:8" x14ac:dyDescent="0.2">
      <c r="H216" s="19"/>
    </row>
    <row r="217" spans="8:8" x14ac:dyDescent="0.2">
      <c r="H217" s="19"/>
    </row>
    <row r="218" spans="8:8" x14ac:dyDescent="0.2">
      <c r="H218" s="19"/>
    </row>
    <row r="219" spans="8:8" x14ac:dyDescent="0.2">
      <c r="H219" s="19"/>
    </row>
    <row r="220" spans="8:8" x14ac:dyDescent="0.2">
      <c r="H220" s="19"/>
    </row>
    <row r="221" spans="8:8" x14ac:dyDescent="0.2">
      <c r="H221" s="19"/>
    </row>
    <row r="222" spans="8:8" x14ac:dyDescent="0.2">
      <c r="H222" s="19"/>
    </row>
    <row r="223" spans="8:8" x14ac:dyDescent="0.2">
      <c r="H223" s="19"/>
    </row>
    <row r="224" spans="8:8" x14ac:dyDescent="0.2">
      <c r="H224" s="19"/>
    </row>
    <row r="225" spans="8:8" x14ac:dyDescent="0.2">
      <c r="H225" s="19"/>
    </row>
    <row r="226" spans="8:8" x14ac:dyDescent="0.2">
      <c r="H226" s="19"/>
    </row>
    <row r="227" spans="8:8" x14ac:dyDescent="0.2">
      <c r="H227" s="19"/>
    </row>
    <row r="228" spans="8:8" x14ac:dyDescent="0.2">
      <c r="H228" s="19"/>
    </row>
    <row r="229" spans="8:8" x14ac:dyDescent="0.2">
      <c r="H229" s="19"/>
    </row>
    <row r="230" spans="8:8" x14ac:dyDescent="0.2">
      <c r="H230" s="19"/>
    </row>
    <row r="231" spans="8:8" x14ac:dyDescent="0.2">
      <c r="H231" s="19"/>
    </row>
    <row r="232" spans="8:8" x14ac:dyDescent="0.2">
      <c r="H232" s="19"/>
    </row>
    <row r="233" spans="8:8" x14ac:dyDescent="0.2">
      <c r="H233" s="19"/>
    </row>
    <row r="234" spans="8:8" x14ac:dyDescent="0.2">
      <c r="H234" s="19"/>
    </row>
    <row r="235" spans="8:8" x14ac:dyDescent="0.2">
      <c r="H235" s="19"/>
    </row>
    <row r="236" spans="8:8" x14ac:dyDescent="0.2">
      <c r="H236" s="19"/>
    </row>
    <row r="237" spans="8:8" x14ac:dyDescent="0.2">
      <c r="H237" s="19"/>
    </row>
    <row r="238" spans="8:8" x14ac:dyDescent="0.2">
      <c r="H238" s="19"/>
    </row>
    <row r="239" spans="8:8" x14ac:dyDescent="0.2">
      <c r="H239" s="19"/>
    </row>
    <row r="240" spans="8:8" x14ac:dyDescent="0.2">
      <c r="H240" s="19"/>
    </row>
    <row r="241" spans="8:8" x14ac:dyDescent="0.2">
      <c r="H241" s="19"/>
    </row>
    <row r="242" spans="8:8" x14ac:dyDescent="0.2">
      <c r="H242" s="19"/>
    </row>
    <row r="243" spans="8:8" x14ac:dyDescent="0.2">
      <c r="H243" s="19"/>
    </row>
    <row r="244" spans="8:8" x14ac:dyDescent="0.2">
      <c r="H244" s="19"/>
    </row>
    <row r="245" spans="8:8" x14ac:dyDescent="0.2">
      <c r="H245" s="19"/>
    </row>
    <row r="246" spans="8:8" x14ac:dyDescent="0.2">
      <c r="H246" s="19"/>
    </row>
    <row r="247" spans="8:8" x14ac:dyDescent="0.2">
      <c r="H247" s="19"/>
    </row>
    <row r="248" spans="8:8" x14ac:dyDescent="0.2">
      <c r="H248" s="19"/>
    </row>
    <row r="249" spans="8:8" x14ac:dyDescent="0.2">
      <c r="H249" s="19"/>
    </row>
    <row r="250" spans="8:8" x14ac:dyDescent="0.2">
      <c r="H250" s="19"/>
    </row>
    <row r="251" spans="8:8" x14ac:dyDescent="0.2">
      <c r="H251" s="19"/>
    </row>
    <row r="252" spans="8:8" x14ac:dyDescent="0.2">
      <c r="H252" s="19"/>
    </row>
    <row r="253" spans="8:8" x14ac:dyDescent="0.2">
      <c r="H253" s="19"/>
    </row>
    <row r="254" spans="8:8" x14ac:dyDescent="0.2">
      <c r="H254" s="19"/>
    </row>
    <row r="255" spans="8:8" x14ac:dyDescent="0.2">
      <c r="H255" s="19"/>
    </row>
    <row r="256" spans="8:8" x14ac:dyDescent="0.2">
      <c r="H256" s="19"/>
    </row>
    <row r="257" spans="8:8" x14ac:dyDescent="0.2">
      <c r="H257" s="19"/>
    </row>
    <row r="258" spans="8:8" x14ac:dyDescent="0.2">
      <c r="H258" s="19"/>
    </row>
    <row r="259" spans="8:8" x14ac:dyDescent="0.2">
      <c r="H259" s="19"/>
    </row>
    <row r="260" spans="8:8" x14ac:dyDescent="0.2">
      <c r="H260" s="19"/>
    </row>
    <row r="261" spans="8:8" x14ac:dyDescent="0.2">
      <c r="H261" s="19"/>
    </row>
    <row r="262" spans="8:8" x14ac:dyDescent="0.2">
      <c r="H262" s="19"/>
    </row>
    <row r="263" spans="8:8" x14ac:dyDescent="0.2">
      <c r="H263" s="19"/>
    </row>
    <row r="264" spans="8:8" x14ac:dyDescent="0.2">
      <c r="H264" s="19"/>
    </row>
    <row r="265" spans="8:8" x14ac:dyDescent="0.2">
      <c r="H265" s="19"/>
    </row>
    <row r="266" spans="8:8" x14ac:dyDescent="0.2">
      <c r="H266" s="19"/>
    </row>
    <row r="267" spans="8:8" x14ac:dyDescent="0.2">
      <c r="H267" s="19"/>
    </row>
    <row r="268" spans="8:8" x14ac:dyDescent="0.2">
      <c r="H268" s="19"/>
    </row>
    <row r="269" spans="8:8" x14ac:dyDescent="0.2">
      <c r="H269" s="19"/>
    </row>
    <row r="270" spans="8:8" x14ac:dyDescent="0.2">
      <c r="H270" s="19"/>
    </row>
    <row r="271" spans="8:8" x14ac:dyDescent="0.2">
      <c r="H271" s="19"/>
    </row>
    <row r="272" spans="8:8" x14ac:dyDescent="0.2">
      <c r="H272" s="19"/>
    </row>
    <row r="273" spans="8:8" x14ac:dyDescent="0.2">
      <c r="H273" s="19"/>
    </row>
    <row r="274" spans="8:8" x14ac:dyDescent="0.2">
      <c r="H274" s="19"/>
    </row>
    <row r="275" spans="8:8" x14ac:dyDescent="0.2">
      <c r="H275" s="19"/>
    </row>
    <row r="276" spans="8:8" x14ac:dyDescent="0.2">
      <c r="H276" s="19"/>
    </row>
    <row r="277" spans="8:8" x14ac:dyDescent="0.2">
      <c r="H277" s="19"/>
    </row>
    <row r="278" spans="8:8" x14ac:dyDescent="0.2">
      <c r="H278" s="19"/>
    </row>
    <row r="279" spans="8:8" x14ac:dyDescent="0.2">
      <c r="H279" s="19"/>
    </row>
    <row r="280" spans="8:8" x14ac:dyDescent="0.2">
      <c r="H280" s="19"/>
    </row>
    <row r="281" spans="8:8" x14ac:dyDescent="0.2">
      <c r="H281" s="19"/>
    </row>
    <row r="282" spans="8:8" x14ac:dyDescent="0.2">
      <c r="H282" s="19"/>
    </row>
    <row r="283" spans="8:8" x14ac:dyDescent="0.2">
      <c r="H283" s="19"/>
    </row>
    <row r="284" spans="8:8" x14ac:dyDescent="0.2">
      <c r="H284" s="19"/>
    </row>
    <row r="285" spans="8:8" x14ac:dyDescent="0.2">
      <c r="H285" s="19"/>
    </row>
    <row r="286" spans="8:8" x14ac:dyDescent="0.2">
      <c r="H286" s="19"/>
    </row>
    <row r="287" spans="8:8" x14ac:dyDescent="0.2">
      <c r="H287" s="19"/>
    </row>
    <row r="288" spans="8:8" x14ac:dyDescent="0.2">
      <c r="H288" s="19"/>
    </row>
    <row r="289" spans="8:8" x14ac:dyDescent="0.2">
      <c r="H289" s="19"/>
    </row>
    <row r="290" spans="8:8" x14ac:dyDescent="0.2">
      <c r="H290" s="19"/>
    </row>
    <row r="291" spans="8:8" x14ac:dyDescent="0.2">
      <c r="H291" s="19"/>
    </row>
    <row r="292" spans="8:8" x14ac:dyDescent="0.2">
      <c r="H292" s="19"/>
    </row>
    <row r="293" spans="8:8" x14ac:dyDescent="0.2">
      <c r="H293" s="19"/>
    </row>
    <row r="294" spans="8:8" x14ac:dyDescent="0.2">
      <c r="H294" s="19"/>
    </row>
    <row r="295" spans="8:8" x14ac:dyDescent="0.2">
      <c r="H295" s="19"/>
    </row>
    <row r="296" spans="8:8" x14ac:dyDescent="0.2">
      <c r="H296" s="19"/>
    </row>
    <row r="297" spans="8:8" x14ac:dyDescent="0.2">
      <c r="H297" s="19"/>
    </row>
    <row r="298" spans="8:8" x14ac:dyDescent="0.2">
      <c r="H298" s="19"/>
    </row>
    <row r="299" spans="8:8" x14ac:dyDescent="0.2">
      <c r="H299" s="19"/>
    </row>
    <row r="300" spans="8:8" x14ac:dyDescent="0.2">
      <c r="H300" s="19"/>
    </row>
    <row r="301" spans="8:8" x14ac:dyDescent="0.2">
      <c r="H301" s="19"/>
    </row>
    <row r="302" spans="8:8" x14ac:dyDescent="0.2">
      <c r="H302" s="19"/>
    </row>
    <row r="303" spans="8:8" x14ac:dyDescent="0.2">
      <c r="H303" s="19"/>
    </row>
    <row r="304" spans="8:8" x14ac:dyDescent="0.2">
      <c r="H304" s="19"/>
    </row>
    <row r="305" spans="8:8" x14ac:dyDescent="0.2">
      <c r="H305" s="19"/>
    </row>
    <row r="306" spans="8:8" x14ac:dyDescent="0.2">
      <c r="H306" s="19"/>
    </row>
    <row r="307" spans="8:8" x14ac:dyDescent="0.2">
      <c r="H307" s="19"/>
    </row>
    <row r="308" spans="8:8" x14ac:dyDescent="0.2">
      <c r="H308" s="19"/>
    </row>
    <row r="309" spans="8:8" x14ac:dyDescent="0.2">
      <c r="H309" s="19"/>
    </row>
    <row r="310" spans="8:8" x14ac:dyDescent="0.2">
      <c r="H310" s="19"/>
    </row>
    <row r="311" spans="8:8" x14ac:dyDescent="0.2">
      <c r="H311" s="19"/>
    </row>
    <row r="312" spans="8:8" x14ac:dyDescent="0.2">
      <c r="H312" s="19"/>
    </row>
    <row r="313" spans="8:8" x14ac:dyDescent="0.2">
      <c r="H313" s="19"/>
    </row>
    <row r="314" spans="8:8" x14ac:dyDescent="0.2">
      <c r="H314" s="19"/>
    </row>
    <row r="315" spans="8:8" x14ac:dyDescent="0.2">
      <c r="H315" s="19"/>
    </row>
    <row r="316" spans="8:8" x14ac:dyDescent="0.2">
      <c r="H316" s="19"/>
    </row>
    <row r="317" spans="8:8" x14ac:dyDescent="0.2">
      <c r="H317" s="19"/>
    </row>
    <row r="318" spans="8:8" x14ac:dyDescent="0.2">
      <c r="H318" s="19"/>
    </row>
    <row r="319" spans="8:8" x14ac:dyDescent="0.2">
      <c r="H319" s="19"/>
    </row>
    <row r="320" spans="8:8" x14ac:dyDescent="0.2">
      <c r="H320" s="19"/>
    </row>
    <row r="321" spans="8:8" x14ac:dyDescent="0.2">
      <c r="H321" s="19"/>
    </row>
    <row r="322" spans="8:8" x14ac:dyDescent="0.2">
      <c r="H322" s="19"/>
    </row>
    <row r="323" spans="8:8" x14ac:dyDescent="0.2">
      <c r="H323" s="19"/>
    </row>
    <row r="324" spans="8:8" x14ac:dyDescent="0.2">
      <c r="H324" s="19"/>
    </row>
    <row r="325" spans="8:8" x14ac:dyDescent="0.2">
      <c r="H325" s="19"/>
    </row>
    <row r="326" spans="8:8" x14ac:dyDescent="0.2">
      <c r="H326" s="19"/>
    </row>
    <row r="327" spans="8:8" x14ac:dyDescent="0.2">
      <c r="H327" s="19"/>
    </row>
    <row r="328" spans="8:8" x14ac:dyDescent="0.2">
      <c r="H328" s="19"/>
    </row>
    <row r="329" spans="8:8" x14ac:dyDescent="0.2">
      <c r="H329" s="19"/>
    </row>
    <row r="330" spans="8:8" x14ac:dyDescent="0.2">
      <c r="H330" s="19"/>
    </row>
    <row r="331" spans="8:8" x14ac:dyDescent="0.2">
      <c r="H331" s="19"/>
    </row>
    <row r="332" spans="8:8" x14ac:dyDescent="0.2">
      <c r="H332" s="19"/>
    </row>
    <row r="333" spans="8:8" x14ac:dyDescent="0.2">
      <c r="H333" s="19"/>
    </row>
    <row r="334" spans="8:8" x14ac:dyDescent="0.2">
      <c r="H334" s="19"/>
    </row>
    <row r="335" spans="8:8" x14ac:dyDescent="0.2">
      <c r="H335" s="19"/>
    </row>
    <row r="336" spans="8:8" x14ac:dyDescent="0.2">
      <c r="H336" s="19"/>
    </row>
    <row r="337" spans="8:8" x14ac:dyDescent="0.2">
      <c r="H337" s="19"/>
    </row>
    <row r="338" spans="8:8" x14ac:dyDescent="0.2">
      <c r="H338" s="19"/>
    </row>
    <row r="339" spans="8:8" x14ac:dyDescent="0.2">
      <c r="H339" s="19"/>
    </row>
    <row r="340" spans="8:8" x14ac:dyDescent="0.2">
      <c r="H340" s="19"/>
    </row>
    <row r="341" spans="8:8" x14ac:dyDescent="0.2">
      <c r="H341" s="19"/>
    </row>
    <row r="342" spans="8:8" x14ac:dyDescent="0.2">
      <c r="H342" s="19"/>
    </row>
    <row r="343" spans="8:8" x14ac:dyDescent="0.2">
      <c r="H343" s="19"/>
    </row>
    <row r="344" spans="8:8" x14ac:dyDescent="0.2">
      <c r="H344" s="19"/>
    </row>
    <row r="345" spans="8:8" x14ac:dyDescent="0.2">
      <c r="H345" s="19"/>
    </row>
    <row r="346" spans="8:8" x14ac:dyDescent="0.2">
      <c r="H346" s="19"/>
    </row>
    <row r="347" spans="8:8" x14ac:dyDescent="0.2">
      <c r="H347" s="19"/>
    </row>
    <row r="348" spans="8:8" x14ac:dyDescent="0.2">
      <c r="H348" s="19"/>
    </row>
    <row r="349" spans="8:8" x14ac:dyDescent="0.2">
      <c r="H349" s="19"/>
    </row>
    <row r="350" spans="8:8" x14ac:dyDescent="0.2">
      <c r="H350" s="19"/>
    </row>
    <row r="351" spans="8:8" x14ac:dyDescent="0.2">
      <c r="H351" s="19"/>
    </row>
    <row r="352" spans="8:8" x14ac:dyDescent="0.2">
      <c r="H352" s="19"/>
    </row>
    <row r="353" spans="8:8" x14ac:dyDescent="0.2">
      <c r="H353" s="19"/>
    </row>
    <row r="354" spans="8:8" x14ac:dyDescent="0.2">
      <c r="H354" s="19"/>
    </row>
    <row r="355" spans="8:8" x14ac:dyDescent="0.2">
      <c r="H355" s="19"/>
    </row>
    <row r="356" spans="8:8" x14ac:dyDescent="0.2">
      <c r="H356" s="19"/>
    </row>
    <row r="357" spans="8:8" x14ac:dyDescent="0.2">
      <c r="H357" s="19"/>
    </row>
    <row r="358" spans="8:8" x14ac:dyDescent="0.2">
      <c r="H358" s="19"/>
    </row>
    <row r="359" spans="8:8" x14ac:dyDescent="0.2">
      <c r="H359" s="19"/>
    </row>
    <row r="360" spans="8:8" x14ac:dyDescent="0.2">
      <c r="H360" s="19"/>
    </row>
    <row r="361" spans="8:8" x14ac:dyDescent="0.2">
      <c r="H361" s="19"/>
    </row>
    <row r="362" spans="8:8" x14ac:dyDescent="0.2">
      <c r="H362" s="19"/>
    </row>
    <row r="363" spans="8:8" x14ac:dyDescent="0.2">
      <c r="H363" s="19"/>
    </row>
    <row r="364" spans="8:8" x14ac:dyDescent="0.2">
      <c r="H364" s="19"/>
    </row>
    <row r="365" spans="8:8" x14ac:dyDescent="0.2">
      <c r="H365" s="19"/>
    </row>
    <row r="366" spans="8:8" x14ac:dyDescent="0.2">
      <c r="H366" s="19"/>
    </row>
    <row r="367" spans="8:8" x14ac:dyDescent="0.2">
      <c r="H367" s="19"/>
    </row>
    <row r="368" spans="8:8" x14ac:dyDescent="0.2">
      <c r="H368" s="19"/>
    </row>
    <row r="369" spans="8:8" x14ac:dyDescent="0.2">
      <c r="H369" s="19"/>
    </row>
    <row r="370" spans="8:8" x14ac:dyDescent="0.2">
      <c r="H370" s="19"/>
    </row>
    <row r="371" spans="8:8" x14ac:dyDescent="0.2">
      <c r="H371" s="19"/>
    </row>
    <row r="372" spans="8:8" x14ac:dyDescent="0.2">
      <c r="H372" s="19"/>
    </row>
    <row r="373" spans="8:8" x14ac:dyDescent="0.2">
      <c r="H373" s="19"/>
    </row>
    <row r="374" spans="8:8" x14ac:dyDescent="0.2">
      <c r="H374" s="19"/>
    </row>
    <row r="375" spans="8:8" x14ac:dyDescent="0.2">
      <c r="H375" s="19"/>
    </row>
    <row r="376" spans="8:8" x14ac:dyDescent="0.2">
      <c r="H376" s="19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58402-E8D4-48AC-8B23-73C393805061}">
  <dimension ref="A1:M370"/>
  <sheetViews>
    <sheetView tabSelected="1" workbookViewId="0">
      <selection sqref="A1:XFD1048576"/>
    </sheetView>
  </sheetViews>
  <sheetFormatPr defaultColWidth="12" defaultRowHeight="15" x14ac:dyDescent="0.2"/>
  <cols>
    <col min="1" max="5" width="12" style="9"/>
    <col min="6" max="6" width="11.28515625" style="9" customWidth="1"/>
    <col min="7" max="7" width="15.140625" style="9" customWidth="1"/>
    <col min="8" max="8" width="12" style="9"/>
    <col min="9" max="9" width="19" style="9" customWidth="1"/>
    <col min="10" max="10" width="12.42578125" style="9" customWidth="1"/>
    <col min="11" max="11" width="15.85546875" style="9" customWidth="1"/>
    <col min="12" max="16384" width="12" style="9"/>
  </cols>
  <sheetData>
    <row r="1" spans="1:13" s="7" customFormat="1" x14ac:dyDescent="0.25">
      <c r="F1" s="8" t="s">
        <v>162</v>
      </c>
    </row>
    <row r="2" spans="1:13" ht="15.75" x14ac:dyDescent="0.25">
      <c r="F2" s="10" t="s">
        <v>234</v>
      </c>
    </row>
    <row r="3" spans="1:13" ht="15.75" x14ac:dyDescent="0.25">
      <c r="I3" s="11">
        <v>2025</v>
      </c>
    </row>
    <row r="4" spans="1:13" ht="15.75" x14ac:dyDescent="0.25">
      <c r="G4" s="10" t="s">
        <v>232</v>
      </c>
      <c r="H4" s="9" t="s">
        <v>1</v>
      </c>
      <c r="I4" s="12" t="s">
        <v>4</v>
      </c>
      <c r="K4" s="10" t="s">
        <v>222</v>
      </c>
    </row>
    <row r="5" spans="1:13" ht="15.75" x14ac:dyDescent="0.25">
      <c r="A5" s="10" t="s">
        <v>18</v>
      </c>
      <c r="I5" s="11" t="s">
        <v>176</v>
      </c>
    </row>
    <row r="6" spans="1:13" x14ac:dyDescent="0.2">
      <c r="B6" s="9" t="s">
        <v>19</v>
      </c>
      <c r="G6" s="13">
        <v>51861</v>
      </c>
      <c r="H6" s="14" t="s">
        <v>1</v>
      </c>
      <c r="I6" s="343">
        <v>73500</v>
      </c>
      <c r="K6" s="13">
        <v>69750</v>
      </c>
      <c r="L6" s="14" t="s">
        <v>1</v>
      </c>
      <c r="M6" s="7"/>
    </row>
    <row r="7" spans="1:13" x14ac:dyDescent="0.2">
      <c r="B7" s="9" t="s">
        <v>93</v>
      </c>
      <c r="G7" s="13">
        <v>412259.5</v>
      </c>
      <c r="H7" s="14" t="s">
        <v>1</v>
      </c>
      <c r="I7" s="343">
        <v>385608</v>
      </c>
      <c r="K7" s="13">
        <v>538815</v>
      </c>
      <c r="L7" s="14" t="s">
        <v>1</v>
      </c>
      <c r="M7" s="7"/>
    </row>
    <row r="8" spans="1:13" x14ac:dyDescent="0.2">
      <c r="B8" s="9" t="s">
        <v>23</v>
      </c>
      <c r="G8" s="13">
        <v>1040313.91</v>
      </c>
      <c r="H8" s="7"/>
      <c r="I8" s="344">
        <v>1233994.8799999999</v>
      </c>
      <c r="K8" s="13">
        <v>1153680</v>
      </c>
      <c r="L8" s="7"/>
      <c r="M8" s="7"/>
    </row>
    <row r="9" spans="1:13" x14ac:dyDescent="0.2">
      <c r="B9" s="9" t="s">
        <v>24</v>
      </c>
      <c r="G9" s="13">
        <v>640433.89</v>
      </c>
      <c r="I9" s="344">
        <v>639490.64</v>
      </c>
      <c r="K9" s="13">
        <v>639200</v>
      </c>
      <c r="M9" s="7"/>
    </row>
    <row r="10" spans="1:13" x14ac:dyDescent="0.2">
      <c r="B10" s="9" t="s">
        <v>25</v>
      </c>
      <c r="G10" s="13">
        <v>87239.24</v>
      </c>
      <c r="I10" s="344">
        <v>167112.54</v>
      </c>
      <c r="K10" s="13">
        <v>261000</v>
      </c>
    </row>
    <row r="11" spans="1:13" x14ac:dyDescent="0.2">
      <c r="B11" s="9" t="s">
        <v>26</v>
      </c>
      <c r="G11" s="13">
        <v>91716.84</v>
      </c>
      <c r="I11" s="344">
        <v>118891.1</v>
      </c>
      <c r="K11" s="13">
        <v>114000</v>
      </c>
    </row>
    <row r="12" spans="1:13" x14ac:dyDescent="0.2">
      <c r="B12" s="9" t="s">
        <v>209</v>
      </c>
      <c r="G12" s="13"/>
      <c r="I12" s="344">
        <v>43025</v>
      </c>
      <c r="K12" s="13">
        <v>360000</v>
      </c>
    </row>
    <row r="13" spans="1:13" x14ac:dyDescent="0.2">
      <c r="B13" s="9" t="s">
        <v>27</v>
      </c>
      <c r="G13" s="13">
        <v>186097.86</v>
      </c>
      <c r="I13" s="344">
        <v>281334.24</v>
      </c>
      <c r="K13" s="13">
        <v>295800</v>
      </c>
    </row>
    <row r="14" spans="1:13" x14ac:dyDescent="0.2">
      <c r="B14" s="9" t="s">
        <v>124</v>
      </c>
      <c r="E14" s="15" t="s">
        <v>1</v>
      </c>
      <c r="G14" s="13">
        <v>72500</v>
      </c>
      <c r="I14" s="343">
        <v>80000</v>
      </c>
      <c r="K14" s="13">
        <v>95000</v>
      </c>
    </row>
    <row r="15" spans="1:13" x14ac:dyDescent="0.2">
      <c r="B15" s="9" t="s">
        <v>195</v>
      </c>
      <c r="E15" s="15"/>
      <c r="G15" s="13">
        <v>3031628.58</v>
      </c>
      <c r="I15" s="343">
        <v>799498.2</v>
      </c>
      <c r="K15" s="13"/>
    </row>
    <row r="16" spans="1:13" x14ac:dyDescent="0.2">
      <c r="B16" s="9" t="s">
        <v>29</v>
      </c>
      <c r="G16" s="13">
        <v>2524.56</v>
      </c>
      <c r="I16" s="343">
        <v>3991.84</v>
      </c>
      <c r="K16" s="13">
        <v>2784</v>
      </c>
    </row>
    <row r="17" spans="1:11" x14ac:dyDescent="0.2">
      <c r="B17" s="9" t="s">
        <v>193</v>
      </c>
      <c r="G17" s="13" t="s">
        <v>1</v>
      </c>
      <c r="I17" s="343">
        <v>229024</v>
      </c>
      <c r="K17" s="13">
        <v>814936</v>
      </c>
    </row>
    <row r="18" spans="1:11" x14ac:dyDescent="0.2">
      <c r="B18" s="9" t="s">
        <v>30</v>
      </c>
      <c r="G18" s="13">
        <v>1500</v>
      </c>
      <c r="I18" s="343">
        <v>7550</v>
      </c>
      <c r="K18" s="13"/>
    </row>
    <row r="19" spans="1:11" x14ac:dyDescent="0.2">
      <c r="B19" s="9" t="s">
        <v>164</v>
      </c>
      <c r="E19" s="16" t="s">
        <v>1</v>
      </c>
      <c r="G19" s="13">
        <v>85906.13</v>
      </c>
      <c r="I19" s="343">
        <v>58626.9</v>
      </c>
      <c r="K19" s="13">
        <v>53540</v>
      </c>
    </row>
    <row r="20" spans="1:11" x14ac:dyDescent="0.2">
      <c r="B20" s="9" t="s">
        <v>32</v>
      </c>
      <c r="G20" s="13">
        <v>172904.09</v>
      </c>
      <c r="I20" s="343">
        <v>87464.55</v>
      </c>
      <c r="K20" s="13">
        <v>65600</v>
      </c>
    </row>
    <row r="21" spans="1:11" x14ac:dyDescent="0.2">
      <c r="B21" s="9" t="s">
        <v>165</v>
      </c>
      <c r="G21" s="13">
        <v>-165.87</v>
      </c>
      <c r="I21" s="343">
        <v>21744.27</v>
      </c>
      <c r="K21" s="13">
        <v>2900</v>
      </c>
    </row>
    <row r="22" spans="1:11" x14ac:dyDescent="0.2">
      <c r="G22" s="13"/>
      <c r="K22" s="13"/>
    </row>
    <row r="23" spans="1:11" ht="16.5" thickBot="1" x14ac:dyDescent="0.3">
      <c r="A23" s="10" t="s">
        <v>34</v>
      </c>
      <c r="G23" s="17">
        <f>SUM(G6:G22)</f>
        <v>5876719.7299999995</v>
      </c>
      <c r="I23" s="341">
        <f>SUM(I6:I22)</f>
        <v>4230856.16</v>
      </c>
      <c r="K23" s="17">
        <f>SUM(K6:K22)</f>
        <v>4467005</v>
      </c>
    </row>
    <row r="24" spans="1:11" ht="16.5" thickTop="1" x14ac:dyDescent="0.25">
      <c r="A24" s="10" t="s">
        <v>94</v>
      </c>
      <c r="G24" s="288">
        <f>+G23-G7</f>
        <v>5464460.2299999995</v>
      </c>
      <c r="I24" s="340">
        <f>+I23-I7</f>
        <v>3845248.16</v>
      </c>
      <c r="K24" s="288">
        <f>+K23-K7</f>
        <v>3928190</v>
      </c>
    </row>
    <row r="25" spans="1:11" ht="15.75" x14ac:dyDescent="0.25">
      <c r="A25" s="10"/>
      <c r="G25" s="18">
        <f>+G23-G15</f>
        <v>2845091.1499999994</v>
      </c>
      <c r="H25" s="342" t="s">
        <v>171</v>
      </c>
      <c r="I25" s="340">
        <v>2816726</v>
      </c>
      <c r="J25" s="342" t="s">
        <v>171</v>
      </c>
      <c r="K25" s="18"/>
    </row>
    <row r="27" spans="1:11" ht="15.75" x14ac:dyDescent="0.25">
      <c r="A27" s="10" t="s">
        <v>36</v>
      </c>
    </row>
    <row r="28" spans="1:11" ht="15.75" x14ac:dyDescent="0.25">
      <c r="B28" s="10" t="s">
        <v>37</v>
      </c>
      <c r="G28" s="13" t="s">
        <v>1</v>
      </c>
      <c r="K28" s="13" t="s">
        <v>1</v>
      </c>
    </row>
    <row r="29" spans="1:11" x14ac:dyDescent="0.2">
      <c r="B29" s="9" t="s">
        <v>38</v>
      </c>
      <c r="E29" s="16" t="s">
        <v>1</v>
      </c>
      <c r="G29" s="13">
        <v>7400</v>
      </c>
      <c r="I29" s="343">
        <v>13000</v>
      </c>
      <c r="K29" s="13">
        <v>13020</v>
      </c>
    </row>
    <row r="30" spans="1:11" x14ac:dyDescent="0.2">
      <c r="B30" s="9" t="s">
        <v>39</v>
      </c>
      <c r="E30" s="16" t="s">
        <v>1</v>
      </c>
      <c r="G30" s="13">
        <v>584.49</v>
      </c>
      <c r="I30" s="343">
        <v>575</v>
      </c>
      <c r="K30" s="13">
        <v>600</v>
      </c>
    </row>
    <row r="31" spans="1:11" x14ac:dyDescent="0.2">
      <c r="A31" s="9" t="s">
        <v>1</v>
      </c>
      <c r="B31" s="9" t="s">
        <v>40</v>
      </c>
      <c r="E31" s="15" t="s">
        <v>1</v>
      </c>
      <c r="G31" s="13">
        <v>8742.7999999999993</v>
      </c>
      <c r="I31" s="343">
        <v>4242.58</v>
      </c>
      <c r="K31" s="13">
        <v>7200</v>
      </c>
    </row>
    <row r="32" spans="1:11" x14ac:dyDescent="0.2">
      <c r="B32" s="9" t="s">
        <v>42</v>
      </c>
      <c r="G32" s="13">
        <v>25600</v>
      </c>
      <c r="I32" s="343">
        <v>16937.490000000002</v>
      </c>
      <c r="K32" s="13">
        <v>22000</v>
      </c>
    </row>
    <row r="33" spans="2:11" x14ac:dyDescent="0.2">
      <c r="B33" s="9" t="s">
        <v>43</v>
      </c>
      <c r="G33" s="13">
        <v>2607.66</v>
      </c>
      <c r="I33" s="343">
        <v>2018.67</v>
      </c>
      <c r="K33" s="13">
        <v>2700</v>
      </c>
    </row>
    <row r="34" spans="2:11" x14ac:dyDescent="0.2">
      <c r="B34" s="9" t="s">
        <v>44</v>
      </c>
      <c r="G34" s="13">
        <v>271274.71000000002</v>
      </c>
      <c r="I34" s="343">
        <v>214334.66</v>
      </c>
      <c r="K34" s="13">
        <v>304000</v>
      </c>
    </row>
    <row r="35" spans="2:11" x14ac:dyDescent="0.2">
      <c r="B35" s="9" t="s">
        <v>145</v>
      </c>
      <c r="E35" s="16" t="s">
        <v>1</v>
      </c>
      <c r="G35" s="13">
        <v>2764.19</v>
      </c>
      <c r="I35" s="343">
        <v>5658.1</v>
      </c>
      <c r="K35" s="13">
        <v>6880</v>
      </c>
    </row>
    <row r="36" spans="2:11" x14ac:dyDescent="0.2">
      <c r="B36" s="9" t="s">
        <v>47</v>
      </c>
      <c r="G36" s="13">
        <v>612.88</v>
      </c>
      <c r="I36" s="343">
        <v>810</v>
      </c>
      <c r="K36" s="13">
        <v>5000</v>
      </c>
    </row>
    <row r="37" spans="2:11" x14ac:dyDescent="0.2">
      <c r="B37" s="9" t="s">
        <v>48</v>
      </c>
      <c r="G37" s="13" t="s">
        <v>1</v>
      </c>
      <c r="I37" s="344">
        <v>178.5</v>
      </c>
      <c r="K37" s="13" t="s">
        <v>1</v>
      </c>
    </row>
    <row r="38" spans="2:11" x14ac:dyDescent="0.2">
      <c r="B38" s="9" t="s">
        <v>49</v>
      </c>
      <c r="G38" s="13">
        <v>2640</v>
      </c>
      <c r="I38" s="344">
        <v>2420</v>
      </c>
      <c r="K38" s="13">
        <v>2640</v>
      </c>
    </row>
    <row r="39" spans="2:11" x14ac:dyDescent="0.2">
      <c r="B39" s="9" t="s">
        <v>51</v>
      </c>
      <c r="E39" s="16" t="s">
        <v>1</v>
      </c>
      <c r="G39" s="13">
        <v>14518.15</v>
      </c>
      <c r="I39" s="343">
        <v>17703.62</v>
      </c>
      <c r="K39" s="13">
        <v>18000</v>
      </c>
    </row>
    <row r="40" spans="2:11" x14ac:dyDescent="0.2">
      <c r="B40" s="9" t="s">
        <v>52</v>
      </c>
      <c r="E40" s="16" t="s">
        <v>1</v>
      </c>
      <c r="G40" s="13">
        <v>2860</v>
      </c>
      <c r="I40" s="343"/>
      <c r="K40" s="13">
        <v>3300</v>
      </c>
    </row>
    <row r="41" spans="2:11" x14ac:dyDescent="0.2">
      <c r="B41" s="9" t="s">
        <v>54</v>
      </c>
      <c r="E41" s="16"/>
      <c r="G41" s="13">
        <v>533.48</v>
      </c>
      <c r="I41" s="343">
        <v>462.55</v>
      </c>
      <c r="K41" s="13">
        <v>540</v>
      </c>
    </row>
    <row r="42" spans="2:11" x14ac:dyDescent="0.2">
      <c r="B42" s="9" t="s">
        <v>55</v>
      </c>
      <c r="E42" s="16" t="s">
        <v>1</v>
      </c>
      <c r="G42" s="13">
        <v>31158.73</v>
      </c>
      <c r="I42" s="343">
        <v>37175.29</v>
      </c>
      <c r="K42" s="13">
        <v>42000</v>
      </c>
    </row>
    <row r="43" spans="2:11" x14ac:dyDescent="0.2">
      <c r="B43" s="9" t="s">
        <v>56</v>
      </c>
      <c r="G43" s="13">
        <v>1429.5</v>
      </c>
      <c r="I43" s="343">
        <v>1598.76</v>
      </c>
      <c r="K43" s="13">
        <v>3180</v>
      </c>
    </row>
    <row r="44" spans="2:11" x14ac:dyDescent="0.2">
      <c r="B44" s="9" t="s">
        <v>166</v>
      </c>
      <c r="G44" s="13">
        <v>84711.06</v>
      </c>
      <c r="I44" s="343">
        <v>73093.440000000002</v>
      </c>
      <c r="K44" s="13">
        <v>62200</v>
      </c>
    </row>
    <row r="45" spans="2:11" x14ac:dyDescent="0.2">
      <c r="B45" s="9" t="s">
        <v>167</v>
      </c>
      <c r="G45" s="13">
        <v>15915.66</v>
      </c>
      <c r="I45" s="343">
        <v>22259.03</v>
      </c>
      <c r="K45" s="13">
        <v>32500</v>
      </c>
    </row>
    <row r="46" spans="2:11" x14ac:dyDescent="0.2">
      <c r="B46" s="213" t="s">
        <v>59</v>
      </c>
      <c r="G46" s="13">
        <v>12042.85</v>
      </c>
      <c r="I46" s="343">
        <v>10881.35</v>
      </c>
      <c r="K46" s="13">
        <v>9700</v>
      </c>
    </row>
    <row r="47" spans="2:11" x14ac:dyDescent="0.2">
      <c r="B47" s="213" t="s">
        <v>194</v>
      </c>
      <c r="G47" s="13" t="s">
        <v>1</v>
      </c>
      <c r="I47" s="343"/>
      <c r="K47" s="13">
        <v>87500</v>
      </c>
    </row>
    <row r="48" spans="2:11" x14ac:dyDescent="0.2">
      <c r="B48" s="9" t="s">
        <v>63</v>
      </c>
      <c r="G48" s="13">
        <v>1585.04</v>
      </c>
      <c r="I48" s="343">
        <v>1061.78</v>
      </c>
      <c r="K48" s="13">
        <v>3000</v>
      </c>
    </row>
    <row r="49" spans="2:11" x14ac:dyDescent="0.2">
      <c r="B49" s="9" t="s">
        <v>60</v>
      </c>
      <c r="G49" s="13" t="s">
        <v>1</v>
      </c>
      <c r="I49" s="343"/>
      <c r="K49" s="13">
        <v>60</v>
      </c>
    </row>
    <row r="50" spans="2:11" x14ac:dyDescent="0.2">
      <c r="B50" s="9" t="s">
        <v>61</v>
      </c>
      <c r="G50" s="13">
        <v>92641.04</v>
      </c>
      <c r="I50" s="343">
        <v>108073.5</v>
      </c>
      <c r="K50" s="13">
        <v>360000</v>
      </c>
    </row>
    <row r="51" spans="2:11" x14ac:dyDescent="0.2">
      <c r="B51" s="9" t="s">
        <v>147</v>
      </c>
      <c r="G51" s="13">
        <v>3166.57</v>
      </c>
      <c r="I51" s="343">
        <v>3028.96</v>
      </c>
      <c r="K51" s="13">
        <v>3800</v>
      </c>
    </row>
    <row r="52" spans="2:11" x14ac:dyDescent="0.2">
      <c r="B52" s="9" t="s">
        <v>64</v>
      </c>
      <c r="G52" s="13">
        <v>8432.18</v>
      </c>
      <c r="I52" s="343">
        <v>11425.18</v>
      </c>
      <c r="K52" s="13">
        <v>9000</v>
      </c>
    </row>
    <row r="53" spans="2:11" x14ac:dyDescent="0.2">
      <c r="B53" s="9" t="s">
        <v>65</v>
      </c>
      <c r="E53" s="16" t="s">
        <v>1</v>
      </c>
      <c r="G53" s="13">
        <v>14900</v>
      </c>
      <c r="I53" s="343">
        <v>19000</v>
      </c>
      <c r="K53" s="13">
        <v>24000</v>
      </c>
    </row>
    <row r="54" spans="2:11" x14ac:dyDescent="0.2">
      <c r="B54" s="9" t="s">
        <v>66</v>
      </c>
      <c r="G54" s="13">
        <v>4321.5200000000004</v>
      </c>
      <c r="I54" s="343">
        <v>3921.21</v>
      </c>
      <c r="K54" s="13">
        <v>4348</v>
      </c>
    </row>
    <row r="55" spans="2:11" x14ac:dyDescent="0.2">
      <c r="B55" s="9" t="s">
        <v>67</v>
      </c>
      <c r="G55" s="13">
        <v>481931.71</v>
      </c>
      <c r="I55" s="343">
        <v>520490.19</v>
      </c>
      <c r="K55" s="13">
        <v>698184</v>
      </c>
    </row>
    <row r="56" spans="2:11" x14ac:dyDescent="0.2">
      <c r="B56" s="9" t="s">
        <v>68</v>
      </c>
      <c r="G56" s="13">
        <v>5343.56</v>
      </c>
      <c r="I56" s="343">
        <v>5244.89</v>
      </c>
      <c r="K56" s="13">
        <v>6000</v>
      </c>
    </row>
    <row r="57" spans="2:11" x14ac:dyDescent="0.2">
      <c r="B57" s="9" t="s">
        <v>70</v>
      </c>
      <c r="G57" s="13">
        <v>1380.94</v>
      </c>
      <c r="I57" s="343">
        <v>1570.31</v>
      </c>
      <c r="K57" s="13">
        <v>1800</v>
      </c>
    </row>
    <row r="58" spans="2:11" x14ac:dyDescent="0.2">
      <c r="B58" s="9" t="s">
        <v>71</v>
      </c>
      <c r="G58" s="13">
        <v>1693.87</v>
      </c>
      <c r="I58" s="343">
        <v>1439.07</v>
      </c>
      <c r="K58" s="13">
        <v>2000</v>
      </c>
    </row>
    <row r="59" spans="2:11" x14ac:dyDescent="0.2">
      <c r="B59" s="9" t="s">
        <v>72</v>
      </c>
      <c r="G59" s="13">
        <v>6888.65</v>
      </c>
      <c r="I59" s="343">
        <v>6172.84</v>
      </c>
      <c r="K59" s="13">
        <v>8200</v>
      </c>
    </row>
    <row r="60" spans="2:11" x14ac:dyDescent="0.2">
      <c r="B60" s="9" t="s">
        <v>73</v>
      </c>
      <c r="E60" s="15" t="s">
        <v>1</v>
      </c>
      <c r="G60" s="13">
        <v>25160.12</v>
      </c>
      <c r="I60" s="343" t="s">
        <v>1</v>
      </c>
      <c r="K60" s="13">
        <v>180</v>
      </c>
    </row>
    <row r="61" spans="2:11" ht="15.75" x14ac:dyDescent="0.25">
      <c r="E61" s="15"/>
      <c r="G61" s="13"/>
      <c r="H61" s="39"/>
      <c r="I61" s="345" t="s">
        <v>1</v>
      </c>
      <c r="J61" s="110" t="s">
        <v>1</v>
      </c>
      <c r="K61" s="13"/>
    </row>
    <row r="62" spans="2:11" ht="15.75" x14ac:dyDescent="0.25">
      <c r="B62" s="10" t="s">
        <v>74</v>
      </c>
      <c r="G62" s="24">
        <f>SUM(G29:G61)</f>
        <v>1132841.3600000001</v>
      </c>
      <c r="I62" s="346">
        <f>SUM(I29:I61)</f>
        <v>1104776.9700000002</v>
      </c>
      <c r="K62" s="24">
        <f>SUM(K29:K61)</f>
        <v>1743532</v>
      </c>
    </row>
    <row r="63" spans="2:11" x14ac:dyDescent="0.2">
      <c r="I63" s="21"/>
    </row>
    <row r="64" spans="2:11" ht="15.75" x14ac:dyDescent="0.25">
      <c r="B64" s="10" t="s">
        <v>128</v>
      </c>
      <c r="I64" s="21"/>
    </row>
    <row r="65" spans="2:13" x14ac:dyDescent="0.2">
      <c r="B65" s="9" t="s">
        <v>129</v>
      </c>
      <c r="E65" s="16" t="s">
        <v>1</v>
      </c>
      <c r="G65" s="13">
        <v>145.76</v>
      </c>
      <c r="I65" s="343">
        <v>431.72</v>
      </c>
      <c r="K65" s="13">
        <v>350</v>
      </c>
    </row>
    <row r="66" spans="2:13" x14ac:dyDescent="0.2">
      <c r="B66" s="9" t="s">
        <v>77</v>
      </c>
      <c r="E66" s="16" t="s">
        <v>1</v>
      </c>
      <c r="G66" s="13">
        <v>46.46</v>
      </c>
      <c r="I66" s="343">
        <v>1345.25</v>
      </c>
      <c r="K66" s="13">
        <v>300</v>
      </c>
    </row>
    <row r="67" spans="2:13" x14ac:dyDescent="0.2">
      <c r="B67" s="9" t="s">
        <v>78</v>
      </c>
      <c r="G67" s="13">
        <v>32684.92</v>
      </c>
      <c r="I67" s="343">
        <v>25163.18</v>
      </c>
      <c r="K67" s="13">
        <v>30000</v>
      </c>
    </row>
    <row r="68" spans="2:13" x14ac:dyDescent="0.2">
      <c r="B68" s="9" t="s">
        <v>81</v>
      </c>
      <c r="E68" s="16" t="s">
        <v>1</v>
      </c>
      <c r="G68" s="13" t="s">
        <v>1</v>
      </c>
      <c r="I68" s="343">
        <v>373.67</v>
      </c>
      <c r="K68" s="13">
        <v>2500</v>
      </c>
    </row>
    <row r="69" spans="2:13" x14ac:dyDescent="0.2">
      <c r="B69" s="9" t="s">
        <v>148</v>
      </c>
      <c r="G69" s="13">
        <v>2280</v>
      </c>
      <c r="I69" s="343" t="s">
        <v>1</v>
      </c>
      <c r="K69" s="13" t="s">
        <v>1</v>
      </c>
    </row>
    <row r="70" spans="2:13" x14ac:dyDescent="0.2">
      <c r="B70" s="9" t="s">
        <v>83</v>
      </c>
      <c r="G70" s="13">
        <v>38829.65</v>
      </c>
      <c r="I70" s="343">
        <v>48499.77</v>
      </c>
      <c r="K70" s="13">
        <v>85000</v>
      </c>
    </row>
    <row r="71" spans="2:13" x14ac:dyDescent="0.2">
      <c r="B71" s="9" t="s">
        <v>149</v>
      </c>
      <c r="G71" s="13">
        <v>6617.42</v>
      </c>
      <c r="I71" s="343">
        <v>15748.16</v>
      </c>
      <c r="K71" s="13">
        <v>12500</v>
      </c>
    </row>
    <row r="72" spans="2:13" x14ac:dyDescent="0.2">
      <c r="B72" s="9" t="s">
        <v>80</v>
      </c>
      <c r="G72" s="13" t="s">
        <v>1</v>
      </c>
      <c r="I72" s="343">
        <v>218</v>
      </c>
      <c r="K72" s="13" t="s">
        <v>1</v>
      </c>
    </row>
    <row r="73" spans="2:13" x14ac:dyDescent="0.2">
      <c r="B73" s="9" t="s">
        <v>151</v>
      </c>
      <c r="G73" s="13">
        <v>37191.64</v>
      </c>
      <c r="I73" s="343">
        <v>39739.39</v>
      </c>
      <c r="K73" s="13">
        <v>40000</v>
      </c>
      <c r="L73" s="9" t="s">
        <v>1</v>
      </c>
      <c r="M73" s="13" t="s">
        <v>1</v>
      </c>
    </row>
    <row r="74" spans="2:13" x14ac:dyDescent="0.2">
      <c r="B74" s="9" t="s">
        <v>84</v>
      </c>
      <c r="G74" s="13">
        <v>659</v>
      </c>
      <c r="I74" s="343" t="s">
        <v>1</v>
      </c>
      <c r="K74" s="13">
        <v>1400</v>
      </c>
    </row>
    <row r="75" spans="2:13" x14ac:dyDescent="0.2">
      <c r="I75" s="343"/>
    </row>
    <row r="76" spans="2:13" ht="15.75" x14ac:dyDescent="0.25">
      <c r="B76" s="10" t="s">
        <v>133</v>
      </c>
      <c r="G76" s="24">
        <f>SUM(G65:G75)</f>
        <v>118454.85</v>
      </c>
      <c r="I76" s="347">
        <f>SUM(I65:I74)</f>
        <v>131519.14000000001</v>
      </c>
      <c r="K76" s="24">
        <f>SUM(K65:K75)</f>
        <v>172050</v>
      </c>
    </row>
    <row r="77" spans="2:13" ht="15.75" x14ac:dyDescent="0.25">
      <c r="B77" s="10"/>
      <c r="I77" s="21"/>
    </row>
    <row r="78" spans="2:13" ht="15.75" x14ac:dyDescent="0.25">
      <c r="B78" s="10" t="s">
        <v>152</v>
      </c>
      <c r="G78" s="13" t="s">
        <v>1</v>
      </c>
      <c r="I78" s="21"/>
      <c r="K78" s="13" t="s">
        <v>1</v>
      </c>
    </row>
    <row r="79" spans="2:13" x14ac:dyDescent="0.2">
      <c r="B79" s="9" t="s">
        <v>76</v>
      </c>
      <c r="E79" s="16" t="s">
        <v>1</v>
      </c>
      <c r="G79" s="13">
        <v>145.75</v>
      </c>
      <c r="I79" s="20">
        <v>431.72</v>
      </c>
      <c r="K79" s="13">
        <v>350</v>
      </c>
    </row>
    <row r="80" spans="2:13" x14ac:dyDescent="0.2">
      <c r="B80" s="9" t="s">
        <v>77</v>
      </c>
      <c r="E80" s="16" t="s">
        <v>1</v>
      </c>
      <c r="G80" s="13">
        <v>5222.1499999999996</v>
      </c>
      <c r="I80" s="20">
        <v>3422.45</v>
      </c>
      <c r="K80" s="13">
        <v>2500</v>
      </c>
    </row>
    <row r="81" spans="2:13" x14ac:dyDescent="0.2">
      <c r="B81" s="9" t="s">
        <v>78</v>
      </c>
      <c r="E81" s="9" t="s">
        <v>46</v>
      </c>
      <c r="G81" s="13">
        <v>56983.42</v>
      </c>
      <c r="I81" s="20">
        <v>32994.239999999998</v>
      </c>
      <c r="K81" s="13">
        <v>30000</v>
      </c>
    </row>
    <row r="82" spans="2:13" x14ac:dyDescent="0.2">
      <c r="B82" s="9" t="s">
        <v>80</v>
      </c>
      <c r="G82" s="13" t="s">
        <v>1</v>
      </c>
      <c r="I82" s="20" t="s">
        <v>1</v>
      </c>
      <c r="K82" s="13">
        <v>2000</v>
      </c>
    </row>
    <row r="83" spans="2:13" x14ac:dyDescent="0.2">
      <c r="B83" s="9" t="s">
        <v>81</v>
      </c>
      <c r="E83" s="16" t="s">
        <v>1</v>
      </c>
      <c r="G83" s="13">
        <v>1317.51</v>
      </c>
      <c r="I83" s="20">
        <v>1784.17</v>
      </c>
      <c r="K83" s="13">
        <v>3500</v>
      </c>
    </row>
    <row r="84" spans="2:13" x14ac:dyDescent="0.2">
      <c r="B84" s="9" t="s">
        <v>154</v>
      </c>
      <c r="E84" s="16" t="s">
        <v>1</v>
      </c>
      <c r="G84" s="13">
        <v>2640</v>
      </c>
      <c r="I84" s="20" t="s">
        <v>1</v>
      </c>
      <c r="K84" s="13" t="s">
        <v>1</v>
      </c>
    </row>
    <row r="85" spans="2:13" x14ac:dyDescent="0.2">
      <c r="B85" s="9" t="s">
        <v>83</v>
      </c>
      <c r="G85" s="13">
        <v>79967.86</v>
      </c>
      <c r="I85" s="20">
        <v>112867.86</v>
      </c>
      <c r="K85" s="13">
        <v>85000</v>
      </c>
    </row>
    <row r="86" spans="2:13" x14ac:dyDescent="0.2">
      <c r="B86" s="9" t="s">
        <v>84</v>
      </c>
      <c r="E86" s="16" t="s">
        <v>1</v>
      </c>
      <c r="G86" s="13">
        <v>1303</v>
      </c>
      <c r="I86" s="20">
        <v>3771</v>
      </c>
      <c r="K86" s="13">
        <v>7050</v>
      </c>
    </row>
    <row r="87" spans="2:13" x14ac:dyDescent="0.2">
      <c r="B87" s="9" t="s">
        <v>149</v>
      </c>
      <c r="G87" s="13">
        <v>15212.91</v>
      </c>
      <c r="I87" s="20">
        <v>17929.38</v>
      </c>
      <c r="K87" s="13">
        <v>17500</v>
      </c>
    </row>
    <row r="88" spans="2:13" x14ac:dyDescent="0.2">
      <c r="B88" s="9" t="s">
        <v>115</v>
      </c>
      <c r="G88" s="13"/>
      <c r="I88" s="25">
        <v>209.44</v>
      </c>
      <c r="K88" s="13"/>
    </row>
    <row r="89" spans="2:13" x14ac:dyDescent="0.2">
      <c r="B89" s="9" t="s">
        <v>151</v>
      </c>
      <c r="G89" s="13">
        <v>117605.6</v>
      </c>
      <c r="I89" s="25">
        <v>126729.47</v>
      </c>
      <c r="K89" s="13">
        <v>190000</v>
      </c>
      <c r="L89" s="9" t="s">
        <v>1</v>
      </c>
      <c r="M89" s="13" t="s">
        <v>1</v>
      </c>
    </row>
    <row r="90" spans="2:13" x14ac:dyDescent="0.2">
      <c r="I90" s="20"/>
    </row>
    <row r="91" spans="2:13" ht="15.75" x14ac:dyDescent="0.25">
      <c r="B91" s="10" t="s">
        <v>155</v>
      </c>
      <c r="G91" s="24">
        <f>SUM(G79:G90)</f>
        <v>280398.2</v>
      </c>
      <c r="I91" s="26">
        <f>SUM(I79:I90)</f>
        <v>300139.73</v>
      </c>
      <c r="K91" s="24">
        <f>SUM(K79:K90)</f>
        <v>337900</v>
      </c>
    </row>
    <row r="92" spans="2:13" ht="15.75" x14ac:dyDescent="0.25">
      <c r="B92" s="10"/>
      <c r="I92" s="19"/>
    </row>
    <row r="93" spans="2:13" ht="15.75" x14ac:dyDescent="0.25">
      <c r="B93" s="10" t="s">
        <v>106</v>
      </c>
      <c r="G93" s="13" t="s">
        <v>1</v>
      </c>
      <c r="I93" s="19"/>
      <c r="K93" s="13" t="s">
        <v>1</v>
      </c>
    </row>
    <row r="94" spans="2:13" x14ac:dyDescent="0.2">
      <c r="B94" s="9" t="s">
        <v>129</v>
      </c>
      <c r="G94" s="13">
        <v>145.78</v>
      </c>
      <c r="I94" s="20">
        <v>431.73</v>
      </c>
      <c r="K94" s="13">
        <v>350</v>
      </c>
    </row>
    <row r="95" spans="2:13" x14ac:dyDescent="0.2">
      <c r="B95" s="9" t="s">
        <v>81</v>
      </c>
      <c r="G95" s="13" t="s">
        <v>1</v>
      </c>
      <c r="I95" s="20">
        <v>373.66</v>
      </c>
      <c r="K95" s="13">
        <v>1000</v>
      </c>
    </row>
    <row r="96" spans="2:13" x14ac:dyDescent="0.2">
      <c r="B96" s="9" t="s">
        <v>156</v>
      </c>
      <c r="G96" s="13">
        <v>2400</v>
      </c>
      <c r="I96" s="20" t="s">
        <v>1</v>
      </c>
      <c r="K96" s="13">
        <v>1000</v>
      </c>
    </row>
    <row r="97" spans="1:11" x14ac:dyDescent="0.2">
      <c r="B97" s="9" t="s">
        <v>77</v>
      </c>
      <c r="G97" s="13">
        <v>141.31</v>
      </c>
      <c r="I97" s="20">
        <v>243.99</v>
      </c>
      <c r="K97" s="13">
        <v>300</v>
      </c>
    </row>
    <row r="98" spans="1:11" x14ac:dyDescent="0.2">
      <c r="B98" s="9" t="s">
        <v>157</v>
      </c>
      <c r="G98" s="13">
        <v>26336.63</v>
      </c>
      <c r="I98" s="20">
        <v>34132.910000000003</v>
      </c>
      <c r="K98" s="13">
        <v>40000</v>
      </c>
    </row>
    <row r="99" spans="1:11" x14ac:dyDescent="0.2">
      <c r="B99" s="9" t="s">
        <v>149</v>
      </c>
      <c r="E99" s="16" t="s">
        <v>1</v>
      </c>
      <c r="G99" s="13">
        <v>230.24</v>
      </c>
      <c r="I99" s="20">
        <v>501.14</v>
      </c>
      <c r="K99" s="13">
        <v>500</v>
      </c>
    </row>
    <row r="100" spans="1:11" x14ac:dyDescent="0.2">
      <c r="A100" s="9" t="s">
        <v>1</v>
      </c>
      <c r="B100" s="9" t="s">
        <v>107</v>
      </c>
      <c r="G100" s="9">
        <v>808.78</v>
      </c>
      <c r="I100" s="25">
        <v>726.04</v>
      </c>
      <c r="K100" s="9">
        <v>1000</v>
      </c>
    </row>
    <row r="101" spans="1:11" x14ac:dyDescent="0.2">
      <c r="I101" s="20"/>
    </row>
    <row r="102" spans="1:11" ht="15.75" x14ac:dyDescent="0.25">
      <c r="B102" s="10" t="s">
        <v>108</v>
      </c>
      <c r="G102" s="24">
        <f>SUM(G94:G101)</f>
        <v>30062.74</v>
      </c>
      <c r="I102" s="26">
        <f>SUM(I94:I101)</f>
        <v>36409.47</v>
      </c>
      <c r="K102" s="24">
        <f>SUM(K94:K101)</f>
        <v>44150</v>
      </c>
    </row>
    <row r="103" spans="1:11" x14ac:dyDescent="0.2">
      <c r="I103" s="19"/>
    </row>
    <row r="104" spans="1:11" ht="15.75" x14ac:dyDescent="0.25">
      <c r="B104" s="10" t="s">
        <v>109</v>
      </c>
      <c r="G104" s="13" t="s">
        <v>1</v>
      </c>
      <c r="I104" s="19"/>
      <c r="K104" s="13" t="s">
        <v>1</v>
      </c>
    </row>
    <row r="105" spans="1:11" x14ac:dyDescent="0.2">
      <c r="B105" s="9" t="s">
        <v>110</v>
      </c>
      <c r="G105" s="13">
        <v>4952.67</v>
      </c>
      <c r="I105" s="20">
        <v>4183.4799999999996</v>
      </c>
      <c r="K105" s="13">
        <v>5000</v>
      </c>
    </row>
    <row r="106" spans="1:11" x14ac:dyDescent="0.2">
      <c r="B106" s="9" t="s">
        <v>111</v>
      </c>
      <c r="G106" s="13">
        <v>57240</v>
      </c>
      <c r="I106" s="20">
        <v>51920</v>
      </c>
      <c r="K106" s="13">
        <v>57600</v>
      </c>
    </row>
    <row r="107" spans="1:11" x14ac:dyDescent="0.2">
      <c r="B107" s="9" t="s">
        <v>112</v>
      </c>
      <c r="G107" s="13">
        <v>293.42</v>
      </c>
      <c r="I107" s="20">
        <v>130</v>
      </c>
      <c r="K107" s="13">
        <v>400</v>
      </c>
    </row>
    <row r="108" spans="1:11" x14ac:dyDescent="0.2">
      <c r="B108" s="9" t="s">
        <v>77</v>
      </c>
      <c r="G108" s="13">
        <v>10801.8</v>
      </c>
      <c r="I108" s="20">
        <v>12921.38</v>
      </c>
      <c r="K108" s="13">
        <v>15000</v>
      </c>
    </row>
    <row r="109" spans="1:11" x14ac:dyDescent="0.2">
      <c r="B109" s="9" t="s">
        <v>158</v>
      </c>
      <c r="G109" s="13">
        <v>25662.84</v>
      </c>
      <c r="I109" s="20">
        <v>4502.74</v>
      </c>
      <c r="K109" s="13">
        <v>15000</v>
      </c>
    </row>
    <row r="110" spans="1:11" x14ac:dyDescent="0.2">
      <c r="B110" s="9" t="s">
        <v>81</v>
      </c>
      <c r="E110" s="15" t="s">
        <v>1</v>
      </c>
      <c r="G110" s="13" t="s">
        <v>1</v>
      </c>
      <c r="I110" s="20"/>
      <c r="K110" s="13">
        <v>1000</v>
      </c>
    </row>
    <row r="111" spans="1:11" x14ac:dyDescent="0.2">
      <c r="B111" s="9" t="s">
        <v>113</v>
      </c>
      <c r="G111" s="13">
        <v>34256.85</v>
      </c>
      <c r="I111" s="20">
        <v>30844.17</v>
      </c>
      <c r="K111" s="13">
        <v>30000</v>
      </c>
    </row>
    <row r="112" spans="1:11" x14ac:dyDescent="0.2">
      <c r="A112" s="27" t="s">
        <v>1</v>
      </c>
      <c r="B112" s="9" t="s">
        <v>84</v>
      </c>
      <c r="E112" s="16" t="s">
        <v>1</v>
      </c>
      <c r="G112" s="13">
        <v>11878</v>
      </c>
      <c r="I112" s="20">
        <v>13992</v>
      </c>
      <c r="K112" s="13">
        <v>14000</v>
      </c>
    </row>
    <row r="113" spans="2:13" x14ac:dyDescent="0.2">
      <c r="B113" s="9" t="s">
        <v>149</v>
      </c>
      <c r="G113" s="13">
        <v>66022.84</v>
      </c>
      <c r="I113" s="20">
        <v>71418.06</v>
      </c>
      <c r="K113" s="13">
        <v>78000</v>
      </c>
      <c r="L113" s="9" t="s">
        <v>1</v>
      </c>
      <c r="M113" s="13" t="s">
        <v>1</v>
      </c>
    </row>
    <row r="114" spans="2:13" x14ac:dyDescent="0.2">
      <c r="B114" s="9" t="s">
        <v>87</v>
      </c>
      <c r="G114" s="13">
        <v>1155.03</v>
      </c>
      <c r="I114" s="20" t="s">
        <v>1</v>
      </c>
      <c r="K114" s="13">
        <v>2600</v>
      </c>
    </row>
    <row r="115" spans="2:13" x14ac:dyDescent="0.2">
      <c r="B115" s="9" t="s">
        <v>115</v>
      </c>
      <c r="G115" s="13">
        <v>352.09</v>
      </c>
      <c r="I115" s="25">
        <v>364</v>
      </c>
      <c r="K115" s="13">
        <v>400</v>
      </c>
    </row>
    <row r="116" spans="2:13" x14ac:dyDescent="0.2">
      <c r="B116" s="9" t="s">
        <v>116</v>
      </c>
      <c r="G116" s="13">
        <v>4822.29</v>
      </c>
      <c r="I116" s="20">
        <v>3876.67</v>
      </c>
      <c r="J116" s="28" t="s">
        <v>1</v>
      </c>
      <c r="K116" s="13">
        <v>5640</v>
      </c>
    </row>
    <row r="117" spans="2:13" x14ac:dyDescent="0.2">
      <c r="B117" s="9" t="s">
        <v>117</v>
      </c>
      <c r="G117" s="13">
        <v>18964.59</v>
      </c>
      <c r="I117" s="25">
        <v>19721.900000000001</v>
      </c>
      <c r="J117" s="28" t="s">
        <v>1</v>
      </c>
      <c r="K117" s="13">
        <v>20000</v>
      </c>
    </row>
    <row r="118" spans="2:13" ht="15.75" x14ac:dyDescent="0.25">
      <c r="B118" s="10" t="s">
        <v>118</v>
      </c>
      <c r="G118" s="24">
        <f>SUM(G104:G117)</f>
        <v>236402.41999999998</v>
      </c>
      <c r="I118" s="346">
        <f>SUM(I105:I117)</f>
        <v>213874.40000000002</v>
      </c>
      <c r="K118" s="24">
        <f>SUM(K104:K117)</f>
        <v>244640</v>
      </c>
    </row>
    <row r="119" spans="2:13" ht="15.75" x14ac:dyDescent="0.25">
      <c r="B119" s="10"/>
      <c r="G119" s="18"/>
      <c r="I119" s="385"/>
      <c r="K119" s="18"/>
    </row>
    <row r="120" spans="2:13" ht="15.75" x14ac:dyDescent="0.25">
      <c r="B120" s="10" t="s">
        <v>136</v>
      </c>
      <c r="G120" s="18"/>
      <c r="I120" s="385"/>
      <c r="K120" s="18"/>
    </row>
    <row r="121" spans="2:13" ht="15.75" x14ac:dyDescent="0.25">
      <c r="B121" s="9" t="s">
        <v>129</v>
      </c>
      <c r="G121" s="18"/>
      <c r="I121" s="385"/>
      <c r="K121" s="13">
        <v>90</v>
      </c>
    </row>
    <row r="122" spans="2:13" x14ac:dyDescent="0.2">
      <c r="B122" s="9" t="s">
        <v>196</v>
      </c>
      <c r="G122" s="13">
        <v>637.16</v>
      </c>
      <c r="I122" s="344" t="s">
        <v>1</v>
      </c>
      <c r="K122" s="13">
        <v>500</v>
      </c>
    </row>
    <row r="123" spans="2:13" x14ac:dyDescent="0.2">
      <c r="B123" s="9" t="s">
        <v>81</v>
      </c>
      <c r="G123" s="13">
        <v>470</v>
      </c>
      <c r="I123" s="344">
        <v>1276.5</v>
      </c>
      <c r="K123" s="13">
        <v>500</v>
      </c>
    </row>
    <row r="124" spans="2:13" x14ac:dyDescent="0.2">
      <c r="B124" s="9" t="s">
        <v>82</v>
      </c>
      <c r="G124" s="13">
        <v>17981.36</v>
      </c>
      <c r="I124" s="344">
        <v>7553.76</v>
      </c>
      <c r="K124" s="13">
        <v>18720</v>
      </c>
    </row>
    <row r="125" spans="2:13" x14ac:dyDescent="0.2">
      <c r="B125" s="9" t="s">
        <v>149</v>
      </c>
      <c r="G125" s="13" t="s">
        <v>1</v>
      </c>
      <c r="I125" s="344"/>
      <c r="K125" s="13" t="s">
        <v>1</v>
      </c>
    </row>
    <row r="126" spans="2:13" x14ac:dyDescent="0.2">
      <c r="B126" s="9" t="s">
        <v>147</v>
      </c>
      <c r="G126" s="13" t="s">
        <v>1</v>
      </c>
      <c r="I126" s="344" t="s">
        <v>1</v>
      </c>
      <c r="K126" s="13">
        <v>500</v>
      </c>
    </row>
    <row r="127" spans="2:13" x14ac:dyDescent="0.2">
      <c r="B127" s="9" t="s">
        <v>61</v>
      </c>
      <c r="G127" s="387">
        <v>151569.25</v>
      </c>
      <c r="I127" s="386">
        <v>222238.4</v>
      </c>
      <c r="K127" s="387">
        <v>2000</v>
      </c>
    </row>
    <row r="128" spans="2:13" ht="15.75" x14ac:dyDescent="0.25">
      <c r="B128" s="10"/>
      <c r="G128" s="24">
        <f>SUM(G122:G127)</f>
        <v>170657.77</v>
      </c>
      <c r="I128" s="346">
        <f>SUM(I122:I127)</f>
        <v>231068.66</v>
      </c>
      <c r="K128" s="24">
        <f>SUM(K121:K127)</f>
        <v>22310</v>
      </c>
    </row>
    <row r="129" spans="1:11" ht="15.75" x14ac:dyDescent="0.25">
      <c r="B129" s="10"/>
      <c r="G129" s="18"/>
      <c r="I129" s="434"/>
      <c r="K129" s="18"/>
    </row>
    <row r="130" spans="1:11" ht="15.75" x14ac:dyDescent="0.25">
      <c r="A130" s="10" t="s">
        <v>91</v>
      </c>
      <c r="G130" s="23">
        <f>+G118+G102+G91+G76+G62+G128</f>
        <v>1968817.34</v>
      </c>
      <c r="I130" s="435">
        <f>+I118+I102+I91+I76+I62+I128</f>
        <v>2017788.37</v>
      </c>
      <c r="K130" s="23">
        <f>+K118+K102+K91+K76+K62+K128</f>
        <v>2564582</v>
      </c>
    </row>
    <row r="131" spans="1:11" x14ac:dyDescent="0.2">
      <c r="I131" s="25"/>
    </row>
    <row r="132" spans="1:11" x14ac:dyDescent="0.2">
      <c r="I132" s="25"/>
    </row>
    <row r="133" spans="1:11" x14ac:dyDescent="0.2">
      <c r="A133" s="9" t="s">
        <v>224</v>
      </c>
      <c r="I133" s="25">
        <v>640008</v>
      </c>
      <c r="K133" s="431">
        <v>640008</v>
      </c>
    </row>
    <row r="134" spans="1:11" x14ac:dyDescent="0.2">
      <c r="A134" s="9" t="s">
        <v>225</v>
      </c>
      <c r="I134" s="25">
        <v>97200</v>
      </c>
      <c r="K134" s="431">
        <v>97200</v>
      </c>
    </row>
    <row r="135" spans="1:11" x14ac:dyDescent="0.2">
      <c r="A135" s="9" t="s">
        <v>98</v>
      </c>
      <c r="I135" s="25">
        <v>182400</v>
      </c>
      <c r="K135" s="431">
        <v>182400</v>
      </c>
    </row>
    <row r="136" spans="1:11" x14ac:dyDescent="0.2">
      <c r="A136" s="9" t="s">
        <v>230</v>
      </c>
      <c r="I136" s="439">
        <v>288900</v>
      </c>
      <c r="K136" s="432">
        <v>444000</v>
      </c>
    </row>
    <row r="137" spans="1:11" x14ac:dyDescent="0.2">
      <c r="I137" s="434"/>
    </row>
    <row r="138" spans="1:11" ht="15.75" x14ac:dyDescent="0.25">
      <c r="A138" s="10" t="s">
        <v>220</v>
      </c>
      <c r="I138" s="437">
        <f>SUM(I133:I136)</f>
        <v>1208508</v>
      </c>
      <c r="K138" s="433">
        <f>SUM(K133:K137)</f>
        <v>1363608</v>
      </c>
    </row>
    <row r="139" spans="1:11" x14ac:dyDescent="0.2">
      <c r="I139" s="25"/>
    </row>
    <row r="140" spans="1:11" ht="15.75" x14ac:dyDescent="0.25">
      <c r="A140" s="10" t="s">
        <v>92</v>
      </c>
      <c r="G140" s="23">
        <f>+G23-G130</f>
        <v>3907902.3899999997</v>
      </c>
      <c r="I140" s="435">
        <f>+I23-I130-I138</f>
        <v>1004559.79</v>
      </c>
      <c r="K140" s="23">
        <f>+K23-K130-K138</f>
        <v>538815</v>
      </c>
    </row>
    <row r="141" spans="1:11" ht="15.75" x14ac:dyDescent="0.25">
      <c r="I141" s="436"/>
    </row>
    <row r="142" spans="1:11" ht="15.75" x14ac:dyDescent="0.25">
      <c r="A142" s="10" t="s">
        <v>198</v>
      </c>
      <c r="G142" s="388">
        <f>+G7+G15</f>
        <v>3443888.08</v>
      </c>
      <c r="I142" s="437">
        <f>+I7+I15</f>
        <v>1185106.2</v>
      </c>
      <c r="K142" s="388">
        <f>+K7</f>
        <v>538815</v>
      </c>
    </row>
    <row r="143" spans="1:11" ht="15.75" x14ac:dyDescent="0.25">
      <c r="A143" s="10"/>
      <c r="I143" s="25"/>
    </row>
    <row r="144" spans="1:11" ht="16.5" thickBot="1" x14ac:dyDescent="0.3">
      <c r="A144" s="10" t="s">
        <v>197</v>
      </c>
      <c r="G144" s="440">
        <f>+G140-G142</f>
        <v>464014.30999999959</v>
      </c>
      <c r="I144" s="438">
        <f>+I140-I142</f>
        <v>-180546.40999999992</v>
      </c>
      <c r="K144" s="389">
        <v>0</v>
      </c>
    </row>
    <row r="145" spans="1:9" ht="16.5" thickTop="1" x14ac:dyDescent="0.25">
      <c r="A145" s="10"/>
      <c r="I145" s="29"/>
    </row>
    <row r="146" spans="1:9" ht="15.75" x14ac:dyDescent="0.25">
      <c r="A146" s="10"/>
      <c r="E146" s="28"/>
      <c r="I146" s="29"/>
    </row>
    <row r="147" spans="1:9" ht="15.75" x14ac:dyDescent="0.25">
      <c r="A147" s="10"/>
      <c r="E147" s="28"/>
      <c r="I147" s="30"/>
    </row>
    <row r="148" spans="1:9" ht="15.75" x14ac:dyDescent="0.25">
      <c r="A148" s="10"/>
      <c r="E148" s="28"/>
      <c r="I148" s="30"/>
    </row>
    <row r="149" spans="1:9" ht="15.75" x14ac:dyDescent="0.25">
      <c r="A149" s="10"/>
      <c r="D149" s="28"/>
      <c r="E149" s="28"/>
      <c r="I149" s="30"/>
    </row>
    <row r="150" spans="1:9" ht="15.75" x14ac:dyDescent="0.25">
      <c r="A150" s="10"/>
      <c r="I150" s="29"/>
    </row>
    <row r="151" spans="1:9" ht="15.75" x14ac:dyDescent="0.25">
      <c r="A151" s="10"/>
      <c r="I151" s="30"/>
    </row>
    <row r="152" spans="1:9" ht="15.75" x14ac:dyDescent="0.25">
      <c r="A152" s="10"/>
      <c r="I152" s="30"/>
    </row>
    <row r="154" spans="1:9" ht="15.75" x14ac:dyDescent="0.25">
      <c r="A154" s="10"/>
      <c r="I154" s="13"/>
    </row>
    <row r="155" spans="1:9" x14ac:dyDescent="0.2">
      <c r="I155" s="21"/>
    </row>
    <row r="156" spans="1:9" ht="15.75" x14ac:dyDescent="0.25">
      <c r="I156" s="22"/>
    </row>
    <row r="157" spans="1:9" x14ac:dyDescent="0.2">
      <c r="I157" s="21"/>
    </row>
    <row r="158" spans="1:9" ht="15.75" x14ac:dyDescent="0.25">
      <c r="A158" s="10"/>
      <c r="I158" s="22"/>
    </row>
    <row r="159" spans="1:9" ht="15.75" x14ac:dyDescent="0.25">
      <c r="B159" s="10"/>
      <c r="I159" s="21"/>
    </row>
    <row r="160" spans="1:9" ht="15.75" x14ac:dyDescent="0.25">
      <c r="A160" s="10"/>
      <c r="I160" s="21"/>
    </row>
    <row r="161" spans="1:9" ht="15.75" x14ac:dyDescent="0.25">
      <c r="A161" s="10"/>
      <c r="B161" s="10"/>
      <c r="I161" s="21"/>
    </row>
    <row r="162" spans="1:9" ht="15.75" x14ac:dyDescent="0.25">
      <c r="A162" s="10"/>
      <c r="I162" s="21"/>
    </row>
    <row r="163" spans="1:9" x14ac:dyDescent="0.2">
      <c r="I163" s="21"/>
    </row>
    <row r="164" spans="1:9" ht="15.75" x14ac:dyDescent="0.25">
      <c r="B164" s="10"/>
      <c r="I164" s="21"/>
    </row>
    <row r="165" spans="1:9" x14ac:dyDescent="0.2">
      <c r="I165" s="21"/>
    </row>
    <row r="166" spans="1:9" x14ac:dyDescent="0.2">
      <c r="I166" s="21"/>
    </row>
    <row r="167" spans="1:9" x14ac:dyDescent="0.2">
      <c r="I167" s="21"/>
    </row>
    <row r="168" spans="1:9" x14ac:dyDescent="0.2">
      <c r="I168" s="21"/>
    </row>
    <row r="169" spans="1:9" x14ac:dyDescent="0.2">
      <c r="I169" s="21"/>
    </row>
    <row r="170" spans="1:9" x14ac:dyDescent="0.2">
      <c r="I170" s="21"/>
    </row>
    <row r="171" spans="1:9" x14ac:dyDescent="0.2">
      <c r="I171" s="21"/>
    </row>
    <row r="172" spans="1:9" x14ac:dyDescent="0.2">
      <c r="I172" s="21"/>
    </row>
    <row r="173" spans="1:9" x14ac:dyDescent="0.2">
      <c r="I173" s="21"/>
    </row>
    <row r="174" spans="1:9" x14ac:dyDescent="0.2">
      <c r="I174" s="21"/>
    </row>
    <row r="175" spans="1:9" x14ac:dyDescent="0.2">
      <c r="I175" s="19"/>
    </row>
    <row r="176" spans="1:9" x14ac:dyDescent="0.2">
      <c r="I176" s="19"/>
    </row>
    <row r="177" spans="9:9" x14ac:dyDescent="0.2">
      <c r="I177" s="19"/>
    </row>
    <row r="178" spans="9:9" x14ac:dyDescent="0.2">
      <c r="I178" s="19"/>
    </row>
    <row r="179" spans="9:9" x14ac:dyDescent="0.2">
      <c r="I179" s="19"/>
    </row>
    <row r="180" spans="9:9" x14ac:dyDescent="0.2">
      <c r="I180" s="19"/>
    </row>
    <row r="181" spans="9:9" x14ac:dyDescent="0.2">
      <c r="I181" s="19"/>
    </row>
    <row r="182" spans="9:9" x14ac:dyDescent="0.2">
      <c r="I182" s="19"/>
    </row>
    <row r="183" spans="9:9" x14ac:dyDescent="0.2">
      <c r="I183" s="19"/>
    </row>
    <row r="184" spans="9:9" x14ac:dyDescent="0.2">
      <c r="I184" s="19"/>
    </row>
    <row r="185" spans="9:9" x14ac:dyDescent="0.2">
      <c r="I185" s="19"/>
    </row>
    <row r="186" spans="9:9" x14ac:dyDescent="0.2">
      <c r="I186" s="19"/>
    </row>
    <row r="187" spans="9:9" x14ac:dyDescent="0.2">
      <c r="I187" s="19"/>
    </row>
    <row r="188" spans="9:9" x14ac:dyDescent="0.2">
      <c r="I188" s="19"/>
    </row>
    <row r="189" spans="9:9" x14ac:dyDescent="0.2">
      <c r="I189" s="19"/>
    </row>
    <row r="190" spans="9:9" x14ac:dyDescent="0.2">
      <c r="I190" s="19"/>
    </row>
    <row r="191" spans="9:9" x14ac:dyDescent="0.2">
      <c r="I191" s="19"/>
    </row>
    <row r="192" spans="9:9" x14ac:dyDescent="0.2">
      <c r="I192" s="19"/>
    </row>
    <row r="193" spans="9:9" x14ac:dyDescent="0.2">
      <c r="I193" s="19"/>
    </row>
    <row r="194" spans="9:9" x14ac:dyDescent="0.2">
      <c r="I194" s="19"/>
    </row>
    <row r="195" spans="9:9" x14ac:dyDescent="0.2">
      <c r="I195" s="19"/>
    </row>
    <row r="196" spans="9:9" x14ac:dyDescent="0.2">
      <c r="I196" s="19"/>
    </row>
    <row r="197" spans="9:9" x14ac:dyDescent="0.2">
      <c r="I197" s="19"/>
    </row>
    <row r="198" spans="9:9" x14ac:dyDescent="0.2">
      <c r="I198" s="19"/>
    </row>
    <row r="199" spans="9:9" x14ac:dyDescent="0.2">
      <c r="I199" s="19"/>
    </row>
    <row r="200" spans="9:9" x14ac:dyDescent="0.2">
      <c r="I200" s="19"/>
    </row>
    <row r="201" spans="9:9" x14ac:dyDescent="0.2">
      <c r="I201" s="19"/>
    </row>
    <row r="202" spans="9:9" x14ac:dyDescent="0.2">
      <c r="I202" s="19"/>
    </row>
    <row r="203" spans="9:9" x14ac:dyDescent="0.2">
      <c r="I203" s="19"/>
    </row>
    <row r="204" spans="9:9" x14ac:dyDescent="0.2">
      <c r="I204" s="19"/>
    </row>
    <row r="205" spans="9:9" x14ac:dyDescent="0.2">
      <c r="I205" s="19"/>
    </row>
    <row r="206" spans="9:9" x14ac:dyDescent="0.2">
      <c r="I206" s="19"/>
    </row>
    <row r="207" spans="9:9" x14ac:dyDescent="0.2">
      <c r="I207" s="19"/>
    </row>
    <row r="208" spans="9:9" x14ac:dyDescent="0.2">
      <c r="I208" s="19"/>
    </row>
    <row r="209" spans="9:9" x14ac:dyDescent="0.2">
      <c r="I209" s="19"/>
    </row>
    <row r="210" spans="9:9" x14ac:dyDescent="0.2">
      <c r="I210" s="19"/>
    </row>
    <row r="211" spans="9:9" x14ac:dyDescent="0.2">
      <c r="I211" s="19"/>
    </row>
    <row r="212" spans="9:9" x14ac:dyDescent="0.2">
      <c r="I212" s="19"/>
    </row>
    <row r="213" spans="9:9" x14ac:dyDescent="0.2">
      <c r="I213" s="19"/>
    </row>
    <row r="214" spans="9:9" x14ac:dyDescent="0.2">
      <c r="I214" s="19"/>
    </row>
    <row r="215" spans="9:9" x14ac:dyDescent="0.2">
      <c r="I215" s="19"/>
    </row>
    <row r="216" spans="9:9" x14ac:dyDescent="0.2">
      <c r="I216" s="19"/>
    </row>
    <row r="217" spans="9:9" x14ac:dyDescent="0.2">
      <c r="I217" s="19"/>
    </row>
    <row r="218" spans="9:9" x14ac:dyDescent="0.2">
      <c r="I218" s="19"/>
    </row>
    <row r="219" spans="9:9" x14ac:dyDescent="0.2">
      <c r="I219" s="19"/>
    </row>
    <row r="220" spans="9:9" x14ac:dyDescent="0.2">
      <c r="I220" s="19"/>
    </row>
    <row r="221" spans="9:9" x14ac:dyDescent="0.2">
      <c r="I221" s="19"/>
    </row>
    <row r="222" spans="9:9" x14ac:dyDescent="0.2">
      <c r="I222" s="19"/>
    </row>
    <row r="223" spans="9:9" x14ac:dyDescent="0.2">
      <c r="I223" s="19"/>
    </row>
    <row r="224" spans="9:9" x14ac:dyDescent="0.2">
      <c r="I224" s="19"/>
    </row>
    <row r="225" spans="9:9" x14ac:dyDescent="0.2">
      <c r="I225" s="19"/>
    </row>
    <row r="226" spans="9:9" x14ac:dyDescent="0.2">
      <c r="I226" s="19"/>
    </row>
    <row r="227" spans="9:9" x14ac:dyDescent="0.2">
      <c r="I227" s="19"/>
    </row>
    <row r="228" spans="9:9" x14ac:dyDescent="0.2">
      <c r="I228" s="19"/>
    </row>
    <row r="229" spans="9:9" x14ac:dyDescent="0.2">
      <c r="I229" s="19"/>
    </row>
    <row r="230" spans="9:9" x14ac:dyDescent="0.2">
      <c r="I230" s="19"/>
    </row>
    <row r="231" spans="9:9" x14ac:dyDescent="0.2">
      <c r="I231" s="19"/>
    </row>
    <row r="232" spans="9:9" x14ac:dyDescent="0.2">
      <c r="I232" s="19"/>
    </row>
    <row r="233" spans="9:9" x14ac:dyDescent="0.2">
      <c r="I233" s="19"/>
    </row>
    <row r="234" spans="9:9" x14ac:dyDescent="0.2">
      <c r="I234" s="19"/>
    </row>
    <row r="235" spans="9:9" x14ac:dyDescent="0.2">
      <c r="I235" s="19"/>
    </row>
    <row r="236" spans="9:9" x14ac:dyDescent="0.2">
      <c r="I236" s="19"/>
    </row>
    <row r="237" spans="9:9" x14ac:dyDescent="0.2">
      <c r="I237" s="19"/>
    </row>
    <row r="238" spans="9:9" x14ac:dyDescent="0.2">
      <c r="I238" s="19"/>
    </row>
    <row r="239" spans="9:9" x14ac:dyDescent="0.2">
      <c r="I239" s="19"/>
    </row>
    <row r="240" spans="9:9" x14ac:dyDescent="0.2">
      <c r="I240" s="19"/>
    </row>
    <row r="241" spans="9:9" x14ac:dyDescent="0.2">
      <c r="I241" s="19"/>
    </row>
    <row r="242" spans="9:9" x14ac:dyDescent="0.2">
      <c r="I242" s="19"/>
    </row>
    <row r="243" spans="9:9" x14ac:dyDescent="0.2">
      <c r="I243" s="19"/>
    </row>
    <row r="244" spans="9:9" x14ac:dyDescent="0.2">
      <c r="I244" s="19"/>
    </row>
    <row r="245" spans="9:9" x14ac:dyDescent="0.2">
      <c r="I245" s="19"/>
    </row>
    <row r="246" spans="9:9" x14ac:dyDescent="0.2">
      <c r="I246" s="19"/>
    </row>
    <row r="247" spans="9:9" x14ac:dyDescent="0.2">
      <c r="I247" s="19"/>
    </row>
    <row r="248" spans="9:9" x14ac:dyDescent="0.2">
      <c r="I248" s="19"/>
    </row>
    <row r="249" spans="9:9" x14ac:dyDescent="0.2">
      <c r="I249" s="19"/>
    </row>
    <row r="250" spans="9:9" x14ac:dyDescent="0.2">
      <c r="I250" s="19"/>
    </row>
    <row r="251" spans="9:9" x14ac:dyDescent="0.2">
      <c r="I251" s="19"/>
    </row>
    <row r="252" spans="9:9" x14ac:dyDescent="0.2">
      <c r="I252" s="19"/>
    </row>
    <row r="253" spans="9:9" x14ac:dyDescent="0.2">
      <c r="I253" s="19"/>
    </row>
    <row r="254" spans="9:9" x14ac:dyDescent="0.2">
      <c r="I254" s="19"/>
    </row>
    <row r="255" spans="9:9" x14ac:dyDescent="0.2">
      <c r="I255" s="19"/>
    </row>
    <row r="256" spans="9:9" x14ac:dyDescent="0.2">
      <c r="I256" s="19"/>
    </row>
    <row r="257" spans="9:9" x14ac:dyDescent="0.2">
      <c r="I257" s="19"/>
    </row>
    <row r="258" spans="9:9" x14ac:dyDescent="0.2">
      <c r="I258" s="19"/>
    </row>
    <row r="259" spans="9:9" x14ac:dyDescent="0.2">
      <c r="I259" s="19"/>
    </row>
    <row r="260" spans="9:9" x14ac:dyDescent="0.2">
      <c r="I260" s="19"/>
    </row>
    <row r="261" spans="9:9" x14ac:dyDescent="0.2">
      <c r="I261" s="19"/>
    </row>
    <row r="262" spans="9:9" x14ac:dyDescent="0.2">
      <c r="I262" s="19"/>
    </row>
    <row r="263" spans="9:9" x14ac:dyDescent="0.2">
      <c r="I263" s="19"/>
    </row>
    <row r="264" spans="9:9" x14ac:dyDescent="0.2">
      <c r="I264" s="19"/>
    </row>
    <row r="265" spans="9:9" x14ac:dyDescent="0.2">
      <c r="I265" s="19"/>
    </row>
    <row r="266" spans="9:9" x14ac:dyDescent="0.2">
      <c r="I266" s="19"/>
    </row>
    <row r="267" spans="9:9" x14ac:dyDescent="0.2">
      <c r="I267" s="19"/>
    </row>
    <row r="268" spans="9:9" x14ac:dyDescent="0.2">
      <c r="I268" s="19"/>
    </row>
    <row r="269" spans="9:9" x14ac:dyDescent="0.2">
      <c r="I269" s="19"/>
    </row>
    <row r="270" spans="9:9" x14ac:dyDescent="0.2">
      <c r="I270" s="19"/>
    </row>
    <row r="271" spans="9:9" x14ac:dyDescent="0.2">
      <c r="I271" s="19"/>
    </row>
    <row r="272" spans="9:9" x14ac:dyDescent="0.2">
      <c r="I272" s="19"/>
    </row>
    <row r="273" spans="9:9" x14ac:dyDescent="0.2">
      <c r="I273" s="19"/>
    </row>
    <row r="274" spans="9:9" x14ac:dyDescent="0.2">
      <c r="I274" s="19"/>
    </row>
    <row r="275" spans="9:9" x14ac:dyDescent="0.2">
      <c r="I275" s="19"/>
    </row>
    <row r="276" spans="9:9" x14ac:dyDescent="0.2">
      <c r="I276" s="19"/>
    </row>
    <row r="277" spans="9:9" x14ac:dyDescent="0.2">
      <c r="I277" s="19"/>
    </row>
    <row r="278" spans="9:9" x14ac:dyDescent="0.2">
      <c r="I278" s="19"/>
    </row>
    <row r="279" spans="9:9" x14ac:dyDescent="0.2">
      <c r="I279" s="19"/>
    </row>
    <row r="280" spans="9:9" x14ac:dyDescent="0.2">
      <c r="I280" s="19"/>
    </row>
    <row r="281" spans="9:9" x14ac:dyDescent="0.2">
      <c r="I281" s="19"/>
    </row>
    <row r="282" spans="9:9" x14ac:dyDescent="0.2">
      <c r="I282" s="19"/>
    </row>
    <row r="283" spans="9:9" x14ac:dyDescent="0.2">
      <c r="I283" s="19"/>
    </row>
    <row r="284" spans="9:9" x14ac:dyDescent="0.2">
      <c r="I284" s="19"/>
    </row>
    <row r="285" spans="9:9" x14ac:dyDescent="0.2">
      <c r="I285" s="19"/>
    </row>
    <row r="286" spans="9:9" x14ac:dyDescent="0.2">
      <c r="I286" s="19"/>
    </row>
    <row r="287" spans="9:9" x14ac:dyDescent="0.2">
      <c r="I287" s="19"/>
    </row>
    <row r="288" spans="9:9" x14ac:dyDescent="0.2">
      <c r="I288" s="19"/>
    </row>
    <row r="289" spans="9:9" x14ac:dyDescent="0.2">
      <c r="I289" s="19"/>
    </row>
    <row r="290" spans="9:9" x14ac:dyDescent="0.2">
      <c r="I290" s="19"/>
    </row>
    <row r="291" spans="9:9" x14ac:dyDescent="0.2">
      <c r="I291" s="19"/>
    </row>
    <row r="292" spans="9:9" x14ac:dyDescent="0.2">
      <c r="I292" s="19"/>
    </row>
    <row r="293" spans="9:9" x14ac:dyDescent="0.2">
      <c r="I293" s="19"/>
    </row>
    <row r="294" spans="9:9" x14ac:dyDescent="0.2">
      <c r="I294" s="19"/>
    </row>
    <row r="295" spans="9:9" x14ac:dyDescent="0.2">
      <c r="I295" s="19"/>
    </row>
    <row r="296" spans="9:9" x14ac:dyDescent="0.2">
      <c r="I296" s="19"/>
    </row>
    <row r="297" spans="9:9" x14ac:dyDescent="0.2">
      <c r="I297" s="19"/>
    </row>
    <row r="298" spans="9:9" x14ac:dyDescent="0.2">
      <c r="I298" s="19"/>
    </row>
    <row r="299" spans="9:9" x14ac:dyDescent="0.2">
      <c r="I299" s="19"/>
    </row>
    <row r="300" spans="9:9" x14ac:dyDescent="0.2">
      <c r="I300" s="19"/>
    </row>
    <row r="301" spans="9:9" x14ac:dyDescent="0.2">
      <c r="I301" s="19"/>
    </row>
    <row r="302" spans="9:9" x14ac:dyDescent="0.2">
      <c r="I302" s="19"/>
    </row>
    <row r="303" spans="9:9" x14ac:dyDescent="0.2">
      <c r="I303" s="19"/>
    </row>
    <row r="304" spans="9:9" x14ac:dyDescent="0.2">
      <c r="I304" s="19"/>
    </row>
    <row r="305" spans="9:9" x14ac:dyDescent="0.2">
      <c r="I305" s="19"/>
    </row>
    <row r="306" spans="9:9" x14ac:dyDescent="0.2">
      <c r="I306" s="19"/>
    </row>
    <row r="307" spans="9:9" x14ac:dyDescent="0.2">
      <c r="I307" s="19"/>
    </row>
    <row r="308" spans="9:9" x14ac:dyDescent="0.2">
      <c r="I308" s="19"/>
    </row>
    <row r="309" spans="9:9" x14ac:dyDescent="0.2">
      <c r="I309" s="19"/>
    </row>
    <row r="310" spans="9:9" x14ac:dyDescent="0.2">
      <c r="I310" s="19"/>
    </row>
    <row r="311" spans="9:9" x14ac:dyDescent="0.2">
      <c r="I311" s="19"/>
    </row>
    <row r="312" spans="9:9" x14ac:dyDescent="0.2">
      <c r="I312" s="19"/>
    </row>
    <row r="313" spans="9:9" x14ac:dyDescent="0.2">
      <c r="I313" s="19"/>
    </row>
    <row r="314" spans="9:9" x14ac:dyDescent="0.2">
      <c r="I314" s="19"/>
    </row>
    <row r="315" spans="9:9" x14ac:dyDescent="0.2">
      <c r="I315" s="19"/>
    </row>
    <row r="316" spans="9:9" x14ac:dyDescent="0.2">
      <c r="I316" s="19"/>
    </row>
    <row r="317" spans="9:9" x14ac:dyDescent="0.2">
      <c r="I317" s="19"/>
    </row>
    <row r="318" spans="9:9" x14ac:dyDescent="0.2">
      <c r="I318" s="19"/>
    </row>
    <row r="319" spans="9:9" x14ac:dyDescent="0.2">
      <c r="I319" s="19"/>
    </row>
    <row r="320" spans="9:9" x14ac:dyDescent="0.2">
      <c r="I320" s="19"/>
    </row>
    <row r="321" spans="9:9" x14ac:dyDescent="0.2">
      <c r="I321" s="19"/>
    </row>
    <row r="322" spans="9:9" x14ac:dyDescent="0.2">
      <c r="I322" s="19"/>
    </row>
    <row r="323" spans="9:9" x14ac:dyDescent="0.2">
      <c r="I323" s="19"/>
    </row>
    <row r="324" spans="9:9" x14ac:dyDescent="0.2">
      <c r="I324" s="19"/>
    </row>
    <row r="325" spans="9:9" x14ac:dyDescent="0.2">
      <c r="I325" s="19"/>
    </row>
    <row r="326" spans="9:9" x14ac:dyDescent="0.2">
      <c r="I326" s="19"/>
    </row>
    <row r="327" spans="9:9" x14ac:dyDescent="0.2">
      <c r="I327" s="19"/>
    </row>
    <row r="328" spans="9:9" x14ac:dyDescent="0.2">
      <c r="I328" s="19"/>
    </row>
    <row r="329" spans="9:9" x14ac:dyDescent="0.2">
      <c r="I329" s="19"/>
    </row>
    <row r="330" spans="9:9" x14ac:dyDescent="0.2">
      <c r="I330" s="19"/>
    </row>
    <row r="331" spans="9:9" x14ac:dyDescent="0.2">
      <c r="I331" s="19"/>
    </row>
    <row r="332" spans="9:9" x14ac:dyDescent="0.2">
      <c r="I332" s="19"/>
    </row>
    <row r="333" spans="9:9" x14ac:dyDescent="0.2">
      <c r="I333" s="19"/>
    </row>
    <row r="334" spans="9:9" x14ac:dyDescent="0.2">
      <c r="I334" s="19"/>
    </row>
    <row r="335" spans="9:9" x14ac:dyDescent="0.2">
      <c r="I335" s="19"/>
    </row>
    <row r="336" spans="9:9" x14ac:dyDescent="0.2">
      <c r="I336" s="19"/>
    </row>
    <row r="337" spans="9:9" x14ac:dyDescent="0.2">
      <c r="I337" s="19"/>
    </row>
    <row r="338" spans="9:9" x14ac:dyDescent="0.2">
      <c r="I338" s="19"/>
    </row>
    <row r="339" spans="9:9" x14ac:dyDescent="0.2">
      <c r="I339" s="19"/>
    </row>
    <row r="340" spans="9:9" x14ac:dyDescent="0.2">
      <c r="I340" s="19"/>
    </row>
    <row r="341" spans="9:9" x14ac:dyDescent="0.2">
      <c r="I341" s="19"/>
    </row>
    <row r="342" spans="9:9" x14ac:dyDescent="0.2">
      <c r="I342" s="19"/>
    </row>
    <row r="343" spans="9:9" x14ac:dyDescent="0.2">
      <c r="I343" s="19"/>
    </row>
    <row r="344" spans="9:9" x14ac:dyDescent="0.2">
      <c r="I344" s="19"/>
    </row>
    <row r="345" spans="9:9" x14ac:dyDescent="0.2">
      <c r="I345" s="19"/>
    </row>
    <row r="346" spans="9:9" x14ac:dyDescent="0.2">
      <c r="I346" s="19"/>
    </row>
    <row r="347" spans="9:9" x14ac:dyDescent="0.2">
      <c r="I347" s="19"/>
    </row>
    <row r="348" spans="9:9" x14ac:dyDescent="0.2">
      <c r="I348" s="19"/>
    </row>
    <row r="349" spans="9:9" x14ac:dyDescent="0.2">
      <c r="I349" s="19"/>
    </row>
    <row r="350" spans="9:9" x14ac:dyDescent="0.2">
      <c r="I350" s="19"/>
    </row>
    <row r="351" spans="9:9" x14ac:dyDescent="0.2">
      <c r="I351" s="19"/>
    </row>
    <row r="352" spans="9:9" x14ac:dyDescent="0.2">
      <c r="I352" s="19"/>
    </row>
    <row r="353" spans="9:9" x14ac:dyDescent="0.2">
      <c r="I353" s="19"/>
    </row>
    <row r="354" spans="9:9" x14ac:dyDescent="0.2">
      <c r="I354" s="19"/>
    </row>
    <row r="355" spans="9:9" x14ac:dyDescent="0.2">
      <c r="I355" s="19"/>
    </row>
    <row r="356" spans="9:9" x14ac:dyDescent="0.2">
      <c r="I356" s="19"/>
    </row>
    <row r="357" spans="9:9" x14ac:dyDescent="0.2">
      <c r="I357" s="19"/>
    </row>
    <row r="358" spans="9:9" x14ac:dyDescent="0.2">
      <c r="I358" s="19"/>
    </row>
    <row r="359" spans="9:9" x14ac:dyDescent="0.2">
      <c r="I359" s="19"/>
    </row>
    <row r="360" spans="9:9" x14ac:dyDescent="0.2">
      <c r="I360" s="19"/>
    </row>
    <row r="361" spans="9:9" x14ac:dyDescent="0.2">
      <c r="I361" s="19"/>
    </row>
    <row r="362" spans="9:9" x14ac:dyDescent="0.2">
      <c r="I362" s="19"/>
    </row>
    <row r="363" spans="9:9" x14ac:dyDescent="0.2">
      <c r="I363" s="19"/>
    </row>
    <row r="364" spans="9:9" x14ac:dyDescent="0.2">
      <c r="I364" s="19"/>
    </row>
    <row r="365" spans="9:9" x14ac:dyDescent="0.2">
      <c r="I365" s="19"/>
    </row>
    <row r="366" spans="9:9" x14ac:dyDescent="0.2">
      <c r="I366" s="19"/>
    </row>
    <row r="367" spans="9:9" x14ac:dyDescent="0.2">
      <c r="I367" s="19"/>
    </row>
    <row r="368" spans="9:9" x14ac:dyDescent="0.2">
      <c r="I368" s="19"/>
    </row>
    <row r="369" spans="9:9" x14ac:dyDescent="0.2">
      <c r="I369" s="19"/>
    </row>
    <row r="370" spans="9:9" x14ac:dyDescent="0.2">
      <c r="I370" s="19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14C8B042ABAC4BB037459379073797" ma:contentTypeVersion="4" ma:contentTypeDescription="Create a new document." ma:contentTypeScope="" ma:versionID="7ec388d0f5bc55e2930d84fe2902bc66">
  <xsd:schema xmlns:xsd="http://www.w3.org/2001/XMLSchema" xmlns:xs="http://www.w3.org/2001/XMLSchema" xmlns:p="http://schemas.microsoft.com/office/2006/metadata/properties" xmlns:ns3="d6e4c288-15cb-4de9-bb77-734db4939ec6" targetNamespace="http://schemas.microsoft.com/office/2006/metadata/properties" ma:root="true" ma:fieldsID="d10d7e8b83df93683096c98240b1d36d" ns3:_="">
    <xsd:import namespace="d6e4c288-15cb-4de9-bb77-734db4939ec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4c288-15cb-4de9-bb77-734db4939e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778246-A883-491D-9B45-04F9ECFB63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2808017-3D89-4927-960A-1AE6EDC5D35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775C9C5-E567-479F-BA49-73C915E6FE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e4c288-15cb-4de9-bb77-734db4939e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Water</vt:lpstr>
      <vt:lpstr>Sewer</vt:lpstr>
      <vt:lpstr>Irrigation</vt:lpstr>
      <vt:lpstr>Eden Sewer Serv Area</vt:lpstr>
      <vt:lpstr>Consolidated</vt:lpstr>
      <vt:lpstr>Public Version</vt:lpstr>
      <vt:lpstr>Website</vt:lpstr>
      <vt:lpstr>State</vt:lpstr>
      <vt:lpstr>Consolidated!Print_Area</vt:lpstr>
      <vt:lpstr>Irrigation!Print_Area</vt:lpstr>
      <vt:lpstr>Sewer!Print_Area</vt:lpstr>
      <vt:lpstr>Water!Print_Area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Annette Ames</dc:creator>
  <cp:keywords/>
  <dc:description/>
  <cp:lastModifiedBy>Annette Ames</cp:lastModifiedBy>
  <cp:revision/>
  <cp:lastPrinted>2025-12-10T01:25:55Z</cp:lastPrinted>
  <dcterms:created xsi:type="dcterms:W3CDTF">2017-10-20T19:17:32Z</dcterms:created>
  <dcterms:modified xsi:type="dcterms:W3CDTF">2025-12-12T19:38:13Z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0x0101001314C8B042ABAC4BB037459379073797</vt:lpwstr>
  </property>
</Properties>
</file>