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74e276b7b853c8/Budget/8- Budget  2026/"/>
    </mc:Choice>
  </mc:AlternateContent>
  <xr:revisionPtr revIDLastSave="3" documentId="8_{821F4860-75DE-462E-90F6-00904421EFC1}" xr6:coauthVersionLast="47" xr6:coauthVersionMax="47" xr10:uidLastSave="{CE5A5420-548C-49EB-B1CA-4B89921A9DC6}"/>
  <bookViews>
    <workbookView xWindow="2136" yWindow="2064" windowWidth="20904" windowHeight="12336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B45" i="1"/>
  <c r="C44" i="1"/>
  <c r="C45" i="1" s="1"/>
  <c r="C42" i="1"/>
  <c r="C41" i="1"/>
  <c r="C40" i="1"/>
  <c r="C39" i="1"/>
  <c r="C38" i="1"/>
  <c r="C37" i="1"/>
  <c r="B35" i="1"/>
  <c r="B36" i="1" s="1"/>
  <c r="B67" i="1" s="1"/>
  <c r="C34" i="1"/>
  <c r="C35" i="1" s="1"/>
  <c r="C36" i="1" s="1"/>
  <c r="C31" i="1"/>
  <c r="C30" i="1"/>
  <c r="C29" i="1"/>
  <c r="C28" i="1"/>
  <c r="B27" i="1"/>
  <c r="C26" i="1"/>
  <c r="C27" i="1" s="1"/>
  <c r="B22" i="1"/>
  <c r="B23" i="1" s="1"/>
  <c r="C21" i="1"/>
  <c r="C20" i="1"/>
  <c r="B20" i="1"/>
  <c r="C19" i="1"/>
  <c r="C18" i="1"/>
  <c r="C17" i="1"/>
  <c r="C16" i="1"/>
  <c r="C15" i="1"/>
  <c r="C14" i="1"/>
  <c r="C13" i="1"/>
  <c r="C12" i="1"/>
  <c r="C11" i="1"/>
  <c r="C10" i="1"/>
  <c r="C9" i="1"/>
  <c r="C22" i="1" s="1"/>
  <c r="C23" i="1" s="1"/>
  <c r="C8" i="1"/>
  <c r="B68" i="1" l="1"/>
  <c r="B69" i="1" s="1"/>
  <c r="C67" i="1"/>
  <c r="C68" i="1" s="1"/>
  <c r="C69" i="1" s="1"/>
</calcChain>
</file>

<file path=xl/sharedStrings.xml><?xml version="1.0" encoding="utf-8"?>
<sst xmlns="http://schemas.openxmlformats.org/spreadsheetml/2006/main" count="70" uniqueCount="70">
  <si>
    <t>Total</t>
  </si>
  <si>
    <t>Actual</t>
  </si>
  <si>
    <t>Budget</t>
  </si>
  <si>
    <t>Income</t>
  </si>
  <si>
    <t xml:space="preserve">   4015 Current Taxes</t>
  </si>
  <si>
    <t xml:space="preserve">   4025 General Interest</t>
  </si>
  <si>
    <t xml:space="preserve">   4030- MTR CARRIER</t>
  </si>
  <si>
    <t xml:space="preserve">   4035 Circuit Breaker</t>
  </si>
  <si>
    <t xml:space="preserve">   4045 Wild Lands</t>
  </si>
  <si>
    <t xml:space="preserve">   4080 Prior Year</t>
  </si>
  <si>
    <t xml:space="preserve">   4110 Grants</t>
  </si>
  <si>
    <t xml:space="preserve">   4130 Impact Fee Residential Revenue</t>
  </si>
  <si>
    <t xml:space="preserve">   4152 Inspection Fees</t>
  </si>
  <si>
    <t xml:space="preserve">   4170 Impact Fee Commercial Revenue</t>
  </si>
  <si>
    <t xml:space="preserve">   4180 Billable Expense Income</t>
  </si>
  <si>
    <t xml:space="preserve">      4180A Standby Time Income</t>
  </si>
  <si>
    <t xml:space="preserve">   Total 4180 Billable Expense Income</t>
  </si>
  <si>
    <t xml:space="preserve">   4200 County funds</t>
  </si>
  <si>
    <t>Total Income</t>
  </si>
  <si>
    <t>Gross Profit</t>
  </si>
  <si>
    <t>Expenses</t>
  </si>
  <si>
    <t xml:space="preserve">   6000 Awards and Recognition</t>
  </si>
  <si>
    <t xml:space="preserve">      6000A Awards and Recognition- EMS</t>
  </si>
  <si>
    <t xml:space="preserve">   Total 6000 Awards and Recognition</t>
  </si>
  <si>
    <t xml:space="preserve">   6015 Conventions and Seminars</t>
  </si>
  <si>
    <t xml:space="preserve">   6016 Uniforms</t>
  </si>
  <si>
    <t xml:space="preserve">   6025 Equipment Maintenance / Repairs</t>
  </si>
  <si>
    <t xml:space="preserve">   6026 EMS Expenses</t>
  </si>
  <si>
    <t xml:space="preserve">   6030 Fire Trucks</t>
  </si>
  <si>
    <t xml:space="preserve">      6032 Vehicle Maintenance / Repairs</t>
  </si>
  <si>
    <t xml:space="preserve">         6032A EMS Vehicle Maintenance</t>
  </si>
  <si>
    <t xml:space="preserve">      Total 6032 Vehicle Maintenance / Repairs</t>
  </si>
  <si>
    <t xml:space="preserve">   Total 6030 Fire Trucks</t>
  </si>
  <si>
    <t xml:space="preserve">   6050 Professional Services</t>
  </si>
  <si>
    <t xml:space="preserve">   6065 Training</t>
  </si>
  <si>
    <t xml:space="preserve">   6070 Firefighting Expenses / Certifications</t>
  </si>
  <si>
    <t xml:space="preserve">   6080 Station Maintenance / Repairs</t>
  </si>
  <si>
    <t xml:space="preserve">   6120 Bank Service Charges</t>
  </si>
  <si>
    <t xml:space="preserve">   6160 Dues and Subscriptions Monthly Expense</t>
  </si>
  <si>
    <t xml:space="preserve">   6180 Insurance</t>
  </si>
  <si>
    <t xml:space="preserve">      6185 Liability Insurance</t>
  </si>
  <si>
    <t xml:space="preserve">   Total 6180 Insurance</t>
  </si>
  <si>
    <t xml:space="preserve">   6245 Inspection Fee</t>
  </si>
  <si>
    <t xml:space="preserve">   6250 Wild Lands Expense</t>
  </si>
  <si>
    <t xml:space="preserve">   6260 Fire Prevention Expense</t>
  </si>
  <si>
    <t xml:space="preserve">   6350 Travel &amp; Ent</t>
  </si>
  <si>
    <t xml:space="preserve">   6390 Utilities</t>
  </si>
  <si>
    <t xml:space="preserve">   6550 Office Supplies</t>
  </si>
  <si>
    <t xml:space="preserve">   6560 Payroll Expenses</t>
  </si>
  <si>
    <t xml:space="preserve">   6999 DRUG TESTING</t>
  </si>
  <si>
    <t xml:space="preserve">   7000 Capital Equipment - Capital</t>
  </si>
  <si>
    <t xml:space="preserve">   7010 Communications - Capital</t>
  </si>
  <si>
    <t xml:space="preserve">   7020 Small Tools - Capital</t>
  </si>
  <si>
    <t xml:space="preserve">   7030 Station Construction - Capital</t>
  </si>
  <si>
    <t xml:space="preserve">   7040 Turn out Gear - Capital</t>
  </si>
  <si>
    <t xml:space="preserve">   7045 Hazmat - Capital</t>
  </si>
  <si>
    <t xml:space="preserve">   7050 Office Equipment - Capital</t>
  </si>
  <si>
    <t xml:space="preserve">   7075 Apparatus Lease PurchaseCapital</t>
  </si>
  <si>
    <t xml:space="preserve">   7090 Light Fleet - Capital</t>
  </si>
  <si>
    <t xml:space="preserve">   8010 Interest Expense/Debt</t>
  </si>
  <si>
    <t xml:space="preserve">   8015 New Station Loan Payment</t>
  </si>
  <si>
    <t xml:space="preserve">   8040 Medical Equipment Lease</t>
  </si>
  <si>
    <t xml:space="preserve">   9065 Ambulance - Capital</t>
  </si>
  <si>
    <t>Total Expenses</t>
  </si>
  <si>
    <t>Net Operating Income</t>
  </si>
  <si>
    <t>Net Income</t>
  </si>
  <si>
    <t>Tuesday, Nov 11, 2025 03:02:55 PM GMT-8 - Accrual Basis</t>
  </si>
  <si>
    <t>South Summit Fire Protection District</t>
  </si>
  <si>
    <t xml:space="preserve">Budget vs. Actuals: Budget_FY26_P&amp;L - FY26 P&amp;L </t>
  </si>
  <si>
    <t>January -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</si>
</sst>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7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E56" sqref="E56"/>
    </sheetView>
  </sheetViews>
  <sheetFormatPr defaultRowHeight="14.4" x14ac:dyDescent="0.3"/>
  <cols>
    <col min="1" max="1" width="38" customWidth="1"/>
    <col min="2" max="2" width="20.77734375" customWidth="1"/>
    <col min="3" max="3" width="20.109375" customWidth="1"/>
  </cols>
  <sheetData>
    <row r="1" spans="1:3" ht="17.399999999999999" x14ac:dyDescent="0.3">
      <c r="A1" s="12" t="s">
        <v>67</v>
      </c>
      <c r="B1" s="11"/>
      <c r="C1" s="11"/>
    </row>
    <row r="2" spans="1:3" ht="17.399999999999999" x14ac:dyDescent="0.3">
      <c r="A2" s="12" t="s">
        <v>68</v>
      </c>
      <c r="B2" s="11"/>
      <c r="C2" s="11"/>
    </row>
    <row r="3" spans="1:3" x14ac:dyDescent="0.3">
      <c r="A3" s="13" t="s">
        <v>69</v>
      </c>
      <c r="B3" s="11"/>
      <c r="C3" s="11"/>
    </row>
    <row r="5" spans="1:3" x14ac:dyDescent="0.3">
      <c r="A5" s="1"/>
      <c r="B5" s="8" t="s">
        <v>0</v>
      </c>
      <c r="C5" s="9"/>
    </row>
    <row r="6" spans="1:3" x14ac:dyDescent="0.3">
      <c r="A6" s="1"/>
      <c r="B6" s="2" t="s">
        <v>1</v>
      </c>
      <c r="C6" s="2" t="s">
        <v>2</v>
      </c>
    </row>
    <row r="7" spans="1:3" x14ac:dyDescent="0.3">
      <c r="A7" s="3" t="s">
        <v>3</v>
      </c>
      <c r="B7" s="4"/>
      <c r="C7" s="4"/>
    </row>
    <row r="8" spans="1:3" x14ac:dyDescent="0.3">
      <c r="A8" s="3" t="s">
        <v>4</v>
      </c>
      <c r="B8" s="4"/>
      <c r="C8" s="5">
        <f>1607351</f>
        <v>1607351</v>
      </c>
    </row>
    <row r="9" spans="1:3" x14ac:dyDescent="0.3">
      <c r="A9" s="3" t="s">
        <v>5</v>
      </c>
      <c r="B9" s="4"/>
      <c r="C9" s="5">
        <f>15000</f>
        <v>15000</v>
      </c>
    </row>
    <row r="10" spans="1:3" x14ac:dyDescent="0.3">
      <c r="A10" s="3" t="s">
        <v>6</v>
      </c>
      <c r="B10" s="4"/>
      <c r="C10" s="5">
        <f>150</f>
        <v>150</v>
      </c>
    </row>
    <row r="11" spans="1:3" x14ac:dyDescent="0.3">
      <c r="A11" s="3" t="s">
        <v>7</v>
      </c>
      <c r="B11" s="4"/>
      <c r="C11" s="5">
        <f>800</f>
        <v>800</v>
      </c>
    </row>
    <row r="12" spans="1:3" x14ac:dyDescent="0.3">
      <c r="A12" s="3" t="s">
        <v>8</v>
      </c>
      <c r="B12" s="4"/>
      <c r="C12" s="5">
        <f>22176</f>
        <v>22176</v>
      </c>
    </row>
    <row r="13" spans="1:3" x14ac:dyDescent="0.3">
      <c r="A13" s="3" t="s">
        <v>9</v>
      </c>
      <c r="B13" s="4"/>
      <c r="C13" s="5">
        <f>10000</f>
        <v>10000</v>
      </c>
    </row>
    <row r="14" spans="1:3" x14ac:dyDescent="0.3">
      <c r="A14" s="3" t="s">
        <v>10</v>
      </c>
      <c r="B14" s="4"/>
      <c r="C14" s="5">
        <f>10000</f>
        <v>10000</v>
      </c>
    </row>
    <row r="15" spans="1:3" x14ac:dyDescent="0.3">
      <c r="A15" s="3" t="s">
        <v>11</v>
      </c>
      <c r="B15" s="4"/>
      <c r="C15" s="5">
        <f>75000</f>
        <v>75000</v>
      </c>
    </row>
    <row r="16" spans="1:3" x14ac:dyDescent="0.3">
      <c r="A16" s="3" t="s">
        <v>12</v>
      </c>
      <c r="B16" s="4"/>
      <c r="C16" s="5">
        <f>5700</f>
        <v>5700</v>
      </c>
    </row>
    <row r="17" spans="1:3" x14ac:dyDescent="0.3">
      <c r="A17" s="3" t="s">
        <v>13</v>
      </c>
      <c r="B17" s="4"/>
      <c r="C17" s="5">
        <f>28000</f>
        <v>28000</v>
      </c>
    </row>
    <row r="18" spans="1:3" x14ac:dyDescent="0.3">
      <c r="A18" s="3" t="s">
        <v>14</v>
      </c>
      <c r="B18" s="4"/>
      <c r="C18" s="5">
        <f>300000</f>
        <v>300000</v>
      </c>
    </row>
    <row r="19" spans="1:3" x14ac:dyDescent="0.3">
      <c r="A19" s="3" t="s">
        <v>15</v>
      </c>
      <c r="B19" s="4"/>
      <c r="C19" s="5">
        <f>20000</f>
        <v>20000</v>
      </c>
    </row>
    <row r="20" spans="1:3" x14ac:dyDescent="0.3">
      <c r="A20" s="3" t="s">
        <v>16</v>
      </c>
      <c r="B20" s="6">
        <f>(B18)+(B19)</f>
        <v>0</v>
      </c>
      <c r="C20" s="6">
        <f>(C18)+(C19)</f>
        <v>320000</v>
      </c>
    </row>
    <row r="21" spans="1:3" x14ac:dyDescent="0.3">
      <c r="A21" s="3" t="s">
        <v>17</v>
      </c>
      <c r="B21" s="4"/>
      <c r="C21" s="5">
        <f>1000000</f>
        <v>1000000</v>
      </c>
    </row>
    <row r="22" spans="1:3" x14ac:dyDescent="0.3">
      <c r="A22" s="3" t="s">
        <v>18</v>
      </c>
      <c r="B22" s="6">
        <f>(((((((((((B8)+(B9))+(B10))+(B11))+(B12))+(B13))+(B14))+(B15))+(B16))+(B17))+(B20))+(B21)</f>
        <v>0</v>
      </c>
      <c r="C22" s="6">
        <f>(((((((((((C8)+(C9))+(C10))+(C11))+(C12))+(C13))+(C14))+(C15))+(C16))+(C17))+(C20))+(C21)</f>
        <v>3094177</v>
      </c>
    </row>
    <row r="23" spans="1:3" x14ac:dyDescent="0.3">
      <c r="A23" s="3" t="s">
        <v>19</v>
      </c>
      <c r="B23" s="6">
        <f>(B22)-(0)</f>
        <v>0</v>
      </c>
      <c r="C23" s="6">
        <f>(C22)-(0)</f>
        <v>3094177</v>
      </c>
    </row>
    <row r="24" spans="1:3" x14ac:dyDescent="0.3">
      <c r="A24" s="3" t="s">
        <v>20</v>
      </c>
      <c r="B24" s="4"/>
      <c r="C24" s="4"/>
    </row>
    <row r="25" spans="1:3" x14ac:dyDescent="0.3">
      <c r="A25" s="3" t="s">
        <v>21</v>
      </c>
      <c r="B25" s="4"/>
      <c r="C25" s="4"/>
    </row>
    <row r="26" spans="1:3" x14ac:dyDescent="0.3">
      <c r="A26" s="3" t="s">
        <v>22</v>
      </c>
      <c r="B26" s="4"/>
      <c r="C26" s="5">
        <f>15000</f>
        <v>15000</v>
      </c>
    </row>
    <row r="27" spans="1:3" x14ac:dyDescent="0.3">
      <c r="A27" s="3" t="s">
        <v>23</v>
      </c>
      <c r="B27" s="6">
        <f>(B25)+(B26)</f>
        <v>0</v>
      </c>
      <c r="C27" s="6">
        <f>(C25)+(C26)</f>
        <v>15000</v>
      </c>
    </row>
    <row r="28" spans="1:3" x14ac:dyDescent="0.3">
      <c r="A28" s="3" t="s">
        <v>24</v>
      </c>
      <c r="B28" s="4"/>
      <c r="C28" s="5">
        <f>3000</f>
        <v>3000</v>
      </c>
    </row>
    <row r="29" spans="1:3" x14ac:dyDescent="0.3">
      <c r="A29" s="3" t="s">
        <v>25</v>
      </c>
      <c r="B29" s="4"/>
      <c r="C29" s="5">
        <f>15000</f>
        <v>15000</v>
      </c>
    </row>
    <row r="30" spans="1:3" x14ac:dyDescent="0.3">
      <c r="A30" s="3" t="s">
        <v>26</v>
      </c>
      <c r="B30" s="4"/>
      <c r="C30" s="5">
        <f>15000</f>
        <v>15000</v>
      </c>
    </row>
    <row r="31" spans="1:3" x14ac:dyDescent="0.3">
      <c r="A31" s="3" t="s">
        <v>27</v>
      </c>
      <c r="B31" s="4"/>
      <c r="C31" s="5">
        <f>55000</f>
        <v>55000</v>
      </c>
    </row>
    <row r="32" spans="1:3" x14ac:dyDescent="0.3">
      <c r="A32" s="3" t="s">
        <v>28</v>
      </c>
      <c r="B32" s="4"/>
      <c r="C32" s="4"/>
    </row>
    <row r="33" spans="1:3" x14ac:dyDescent="0.3">
      <c r="A33" s="3" t="s">
        <v>29</v>
      </c>
      <c r="B33" s="4"/>
      <c r="C33" s="4"/>
    </row>
    <row r="34" spans="1:3" x14ac:dyDescent="0.3">
      <c r="A34" s="3" t="s">
        <v>30</v>
      </c>
      <c r="B34" s="4"/>
      <c r="C34" s="5">
        <f>70000</f>
        <v>70000</v>
      </c>
    </row>
    <row r="35" spans="1:3" x14ac:dyDescent="0.3">
      <c r="A35" s="3" t="s">
        <v>31</v>
      </c>
      <c r="B35" s="6">
        <f>(B33)+(B34)</f>
        <v>0</v>
      </c>
      <c r="C35" s="6">
        <f>(C33)+(C34)</f>
        <v>70000</v>
      </c>
    </row>
    <row r="36" spans="1:3" x14ac:dyDescent="0.3">
      <c r="A36" s="3" t="s">
        <v>32</v>
      </c>
      <c r="B36" s="6">
        <f>(B32)+(B35)</f>
        <v>0</v>
      </c>
      <c r="C36" s="6">
        <f>(C32)+(C35)</f>
        <v>70000</v>
      </c>
    </row>
    <row r="37" spans="1:3" x14ac:dyDescent="0.3">
      <c r="A37" s="3" t="s">
        <v>33</v>
      </c>
      <c r="B37" s="4"/>
      <c r="C37" s="5">
        <f>110000</f>
        <v>110000</v>
      </c>
    </row>
    <row r="38" spans="1:3" x14ac:dyDescent="0.3">
      <c r="A38" s="3" t="s">
        <v>34</v>
      </c>
      <c r="B38" s="4"/>
      <c r="C38" s="5">
        <f>15000</f>
        <v>15000</v>
      </c>
    </row>
    <row r="39" spans="1:3" x14ac:dyDescent="0.3">
      <c r="A39" s="3" t="s">
        <v>35</v>
      </c>
      <c r="B39" s="4"/>
      <c r="C39" s="5">
        <f>5500</f>
        <v>5500</v>
      </c>
    </row>
    <row r="40" spans="1:3" x14ac:dyDescent="0.3">
      <c r="A40" s="3" t="s">
        <v>36</v>
      </c>
      <c r="B40" s="4"/>
      <c r="C40" s="5">
        <f>31000</f>
        <v>31000</v>
      </c>
    </row>
    <row r="41" spans="1:3" x14ac:dyDescent="0.3">
      <c r="A41" s="3" t="s">
        <v>37</v>
      </c>
      <c r="B41" s="4"/>
      <c r="C41" s="5">
        <f>100</f>
        <v>100</v>
      </c>
    </row>
    <row r="42" spans="1:3" x14ac:dyDescent="0.3">
      <c r="A42" s="3" t="s">
        <v>38</v>
      </c>
      <c r="B42" s="4"/>
      <c r="C42" s="5">
        <f>15000</f>
        <v>15000</v>
      </c>
    </row>
    <row r="43" spans="1:3" x14ac:dyDescent="0.3">
      <c r="A43" s="3" t="s">
        <v>39</v>
      </c>
      <c r="B43" s="4"/>
      <c r="C43" s="4"/>
    </row>
    <row r="44" spans="1:3" x14ac:dyDescent="0.3">
      <c r="A44" s="3" t="s">
        <v>40</v>
      </c>
      <c r="B44" s="4"/>
      <c r="C44" s="5">
        <f>55000</f>
        <v>55000</v>
      </c>
    </row>
    <row r="45" spans="1:3" x14ac:dyDescent="0.3">
      <c r="A45" s="3" t="s">
        <v>41</v>
      </c>
      <c r="B45" s="6">
        <f>(B43)+(B44)</f>
        <v>0</v>
      </c>
      <c r="C45" s="6">
        <f>(C43)+(C44)</f>
        <v>55000</v>
      </c>
    </row>
    <row r="46" spans="1:3" x14ac:dyDescent="0.3">
      <c r="A46" s="3" t="s">
        <v>42</v>
      </c>
      <c r="B46" s="4"/>
      <c r="C46" s="5">
        <f>500</f>
        <v>500</v>
      </c>
    </row>
    <row r="47" spans="1:3" x14ac:dyDescent="0.3">
      <c r="A47" s="3" t="s">
        <v>43</v>
      </c>
      <c r="B47" s="4"/>
      <c r="C47" s="5">
        <f>23000</f>
        <v>23000</v>
      </c>
    </row>
    <row r="48" spans="1:3" x14ac:dyDescent="0.3">
      <c r="A48" s="3" t="s">
        <v>44</v>
      </c>
      <c r="B48" s="4"/>
      <c r="C48" s="5">
        <f>3000</f>
        <v>3000</v>
      </c>
    </row>
    <row r="49" spans="1:3" x14ac:dyDescent="0.3">
      <c r="A49" s="3" t="s">
        <v>45</v>
      </c>
      <c r="B49" s="4"/>
      <c r="C49" s="5">
        <f>1000</f>
        <v>1000</v>
      </c>
    </row>
    <row r="50" spans="1:3" x14ac:dyDescent="0.3">
      <c r="A50" s="3" t="s">
        <v>46</v>
      </c>
      <c r="B50" s="4"/>
      <c r="C50" s="5">
        <f>40000</f>
        <v>40000</v>
      </c>
    </row>
    <row r="51" spans="1:3" x14ac:dyDescent="0.3">
      <c r="A51" s="3" t="s">
        <v>47</v>
      </c>
      <c r="B51" s="4"/>
      <c r="C51" s="5">
        <f>5000</f>
        <v>5000</v>
      </c>
    </row>
    <row r="52" spans="1:3" x14ac:dyDescent="0.3">
      <c r="A52" s="3" t="s">
        <v>48</v>
      </c>
      <c r="B52" s="4"/>
      <c r="C52" s="5">
        <f>2000000</f>
        <v>2000000</v>
      </c>
    </row>
    <row r="53" spans="1:3" x14ac:dyDescent="0.3">
      <c r="A53" s="3" t="s">
        <v>49</v>
      </c>
      <c r="B53" s="4"/>
      <c r="C53" s="5">
        <f>1000</f>
        <v>1000</v>
      </c>
    </row>
    <row r="54" spans="1:3" x14ac:dyDescent="0.3">
      <c r="A54" s="3" t="s">
        <v>50</v>
      </c>
      <c r="B54" s="4"/>
      <c r="C54" s="14">
        <f>19077</f>
        <v>19077</v>
      </c>
    </row>
    <row r="55" spans="1:3" x14ac:dyDescent="0.3">
      <c r="A55" s="3" t="s">
        <v>51</v>
      </c>
      <c r="B55" s="4"/>
      <c r="C55" s="5">
        <f>10000</f>
        <v>10000</v>
      </c>
    </row>
    <row r="56" spans="1:3" x14ac:dyDescent="0.3">
      <c r="A56" s="3" t="s">
        <v>52</v>
      </c>
      <c r="B56" s="4"/>
      <c r="C56" s="5">
        <f>20000</f>
        <v>20000</v>
      </c>
    </row>
    <row r="57" spans="1:3" x14ac:dyDescent="0.3">
      <c r="A57" s="3" t="s">
        <v>53</v>
      </c>
      <c r="B57" s="4"/>
      <c r="C57" s="5">
        <f>15000</f>
        <v>15000</v>
      </c>
    </row>
    <row r="58" spans="1:3" x14ac:dyDescent="0.3">
      <c r="A58" s="3" t="s">
        <v>54</v>
      </c>
      <c r="B58" s="4"/>
      <c r="C58" s="5">
        <f>30000</f>
        <v>30000</v>
      </c>
    </row>
    <row r="59" spans="1:3" x14ac:dyDescent="0.3">
      <c r="A59" s="3" t="s">
        <v>55</v>
      </c>
      <c r="B59" s="4"/>
      <c r="C59" s="5">
        <f>5000</f>
        <v>5000</v>
      </c>
    </row>
    <row r="60" spans="1:3" x14ac:dyDescent="0.3">
      <c r="A60" s="3" t="s">
        <v>56</v>
      </c>
      <c r="B60" s="4"/>
      <c r="C60" s="5">
        <f>5000</f>
        <v>5000</v>
      </c>
    </row>
    <row r="61" spans="1:3" x14ac:dyDescent="0.3">
      <c r="A61" s="3" t="s">
        <v>57</v>
      </c>
      <c r="B61" s="4"/>
      <c r="C61" s="5">
        <f>75000</f>
        <v>75000</v>
      </c>
    </row>
    <row r="62" spans="1:3" x14ac:dyDescent="0.3">
      <c r="A62" s="3" t="s">
        <v>58</v>
      </c>
      <c r="B62" s="4"/>
      <c r="C62" s="5">
        <f>80000</f>
        <v>80000</v>
      </c>
    </row>
    <row r="63" spans="1:3" x14ac:dyDescent="0.3">
      <c r="A63" s="3" t="s">
        <v>59</v>
      </c>
      <c r="B63" s="4"/>
      <c r="C63" s="5">
        <f>25000</f>
        <v>25000</v>
      </c>
    </row>
    <row r="64" spans="1:3" x14ac:dyDescent="0.3">
      <c r="A64" s="3" t="s">
        <v>60</v>
      </c>
      <c r="B64" s="4"/>
      <c r="C64" s="5">
        <f>200000</f>
        <v>200000</v>
      </c>
    </row>
    <row r="65" spans="1:3" x14ac:dyDescent="0.3">
      <c r="A65" s="3" t="s">
        <v>61</v>
      </c>
      <c r="B65" s="4"/>
      <c r="C65" s="5">
        <f>52000</f>
        <v>52000</v>
      </c>
    </row>
    <row r="66" spans="1:3" x14ac:dyDescent="0.3">
      <c r="A66" s="3" t="s">
        <v>62</v>
      </c>
      <c r="B66" s="4"/>
      <c r="C66" s="5">
        <f>80000</f>
        <v>80000</v>
      </c>
    </row>
    <row r="67" spans="1:3" x14ac:dyDescent="0.3">
      <c r="A67" s="3" t="s">
        <v>63</v>
      </c>
      <c r="B67" s="6">
        <f>(((((((((((((((((((((((((((((((((B27)+(B28))+(B29))+(B30))+(B31))+(B36))+(B37))+(B38))+(B39))+(B40))+(B41))+(B42))+(B45))+(B46))+(B47))+(B48))+(B49))+(B50))+(B51))+(B52))+(B53))+(B54))+(B55))+(B56))+(B57))+(B58))+(B59))+(B60))+(B61))+(B62))+(B63))+(B64))+(B65))+(B66)</f>
        <v>0</v>
      </c>
      <c r="C67" s="6">
        <f>(((((((((((((((((((((((((((((((((C27)+(C28))+(C29))+(C30))+(C31))+(C36))+(C37))+(C38))+(C39))+(C40))+(C41))+(C42))+(C45))+(C46))+(C47))+(C48))+(C49))+(C50))+(C51))+(C52))+(C53))+(C54))+(C55))+(C56))+(C57))+(C58))+(C59))+(C60))+(C61))+(C62))+(C63))+(C64))+(C65))+(C66)</f>
        <v>3094177</v>
      </c>
    </row>
    <row r="68" spans="1:3" x14ac:dyDescent="0.3">
      <c r="A68" s="3" t="s">
        <v>64</v>
      </c>
      <c r="B68" s="6">
        <f>(B23)-(B67)</f>
        <v>0</v>
      </c>
      <c r="C68" s="6">
        <f>(C23)-(C67)</f>
        <v>0</v>
      </c>
    </row>
    <row r="69" spans="1:3" x14ac:dyDescent="0.3">
      <c r="A69" s="3" t="s">
        <v>65</v>
      </c>
      <c r="B69" s="7">
        <f>(B68)+(0)</f>
        <v>0</v>
      </c>
      <c r="C69" s="7">
        <f>(C68)+(0)</f>
        <v>0</v>
      </c>
    </row>
    <row r="70" spans="1:3" x14ac:dyDescent="0.3">
      <c r="A70" s="3"/>
      <c r="B70" s="4"/>
      <c r="C70" s="4"/>
    </row>
    <row r="73" spans="1:3" x14ac:dyDescent="0.3">
      <c r="A73" s="10" t="s">
        <v>66</v>
      </c>
      <c r="B73" s="11"/>
      <c r="C73" s="11"/>
    </row>
  </sheetData>
  <mergeCells count="5">
    <mergeCell ref="B5:C5"/>
    <mergeCell ref="A73:C73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Mitchell</cp:lastModifiedBy>
  <dcterms:created xsi:type="dcterms:W3CDTF">2025-11-11T23:02:55Z</dcterms:created>
  <dcterms:modified xsi:type="dcterms:W3CDTF">2025-11-11T23:04:43Z</dcterms:modified>
</cp:coreProperties>
</file>