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fssd1-my.sharepoint.com/personal/admin_northforkdistrictutah_gov/Documents/North Fork SSD Team Folder/Public Works/Director and Supervisor/"/>
    </mc:Choice>
  </mc:AlternateContent>
  <xr:revisionPtr revIDLastSave="399" documentId="8_{8A3047BA-0E72-45CA-98E0-A51F54392579}" xr6:coauthVersionLast="47" xr6:coauthVersionMax="47" xr10:uidLastSave="{D13AFDF3-8656-42CC-98AF-7B19F9B372AA}"/>
  <bookViews>
    <workbookView xWindow="-120" yWindow="-120" windowWidth="29040" windowHeight="15720" xr2:uid="{5583B112-61CF-490C-9916-8E6C9F45A479}"/>
  </bookViews>
  <sheets>
    <sheet name="On-Call Number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3" l="1"/>
  <c r="M25" i="3"/>
  <c r="L25" i="3"/>
  <c r="K25" i="3"/>
  <c r="J25" i="3"/>
  <c r="O15" i="3"/>
  <c r="N15" i="3"/>
  <c r="M15" i="3"/>
  <c r="L15" i="3"/>
  <c r="K15" i="3"/>
  <c r="J15" i="3"/>
  <c r="D23" i="3"/>
  <c r="L19" i="3" s="1"/>
  <c r="M19" i="3" s="1"/>
  <c r="O25" i="3"/>
  <c r="O24" i="3"/>
  <c r="O14" i="3"/>
  <c r="J19" i="3"/>
  <c r="D25" i="3" s="1"/>
  <c r="D14" i="3"/>
  <c r="D24" i="3"/>
  <c r="J22" i="3"/>
  <c r="K22" i="3" s="1"/>
  <c r="J21" i="3"/>
  <c r="K21" i="3" s="1"/>
  <c r="J20" i="3"/>
  <c r="K20" i="3" s="1"/>
  <c r="J24" i="3"/>
  <c r="K24" i="3" s="1"/>
  <c r="N24" i="3" s="1"/>
  <c r="L11" i="3"/>
  <c r="M11" i="3" s="1"/>
  <c r="N11" i="3" s="1"/>
  <c r="L10" i="3"/>
  <c r="M10" i="3" s="1"/>
  <c r="L9" i="3"/>
  <c r="M9" i="3" s="1"/>
  <c r="N9" i="3" s="1"/>
  <c r="J11" i="3"/>
  <c r="K11" i="3" s="1"/>
  <c r="J10" i="3"/>
  <c r="K10" i="3" s="1"/>
  <c r="J9" i="3"/>
  <c r="J14" i="3" s="1"/>
  <c r="K14" i="3" s="1"/>
  <c r="K9" i="3"/>
  <c r="L22" i="3" l="1"/>
  <c r="M22" i="3" s="1"/>
  <c r="N22" i="3" s="1"/>
  <c r="L20" i="3"/>
  <c r="M20" i="3" s="1"/>
  <c r="L21" i="3"/>
  <c r="M21" i="3" s="1"/>
  <c r="N21" i="3"/>
  <c r="N14" i="3"/>
  <c r="D15" i="3"/>
  <c r="N10" i="3"/>
  <c r="O9" i="3"/>
  <c r="N20" i="3"/>
  <c r="K19" i="3"/>
  <c r="N19" i="3" s="1"/>
  <c r="O19" i="3" l="1"/>
</calcChain>
</file>

<file path=xl/sharedStrings.xml><?xml version="1.0" encoding="utf-8"?>
<sst xmlns="http://schemas.openxmlformats.org/spreadsheetml/2006/main" count="40" uniqueCount="23">
  <si>
    <t>Pay</t>
  </si>
  <si>
    <t>New Postion</t>
  </si>
  <si>
    <t>Hours</t>
  </si>
  <si>
    <t>Propossed New On-Call</t>
  </si>
  <si>
    <t># Employees</t>
  </si>
  <si>
    <t xml:space="preserve">Weeks  </t>
  </si>
  <si>
    <t>Weeks On-Call per Employee</t>
  </si>
  <si>
    <t>Yearly On-Call Hours Total</t>
  </si>
  <si>
    <t>Call-Outs Per Employee Avg</t>
  </si>
  <si>
    <t>Weeks</t>
  </si>
  <si>
    <t>Current Set Up</t>
  </si>
  <si>
    <t>Current On-Call Hours Yearly</t>
  </si>
  <si>
    <t>Average Call-Out Hours</t>
  </si>
  <si>
    <t xml:space="preserve">Pay </t>
  </si>
  <si>
    <t>Total Pay</t>
  </si>
  <si>
    <t>Total For Budget</t>
  </si>
  <si>
    <t>New On-Call Hours Yearly</t>
  </si>
  <si>
    <t>Part-time</t>
  </si>
  <si>
    <t>Full-time 2</t>
  </si>
  <si>
    <t>Full-time 1</t>
  </si>
  <si>
    <t>Minus 100 hrs For Comp For One</t>
  </si>
  <si>
    <t>Full -time 2</t>
  </si>
  <si>
    <t>Part-Time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</si>
</sst>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44" fontId="0" fillId="2" borderId="6" xfId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/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4" fontId="0" fillId="4" borderId="7" xfId="0" applyNumberFormat="1" applyFill="1" applyBorder="1"/>
    <xf numFmtId="0" fontId="0" fillId="4" borderId="3" xfId="0" applyFill="1" applyBorder="1"/>
    <xf numFmtId="0" fontId="0" fillId="5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44" fontId="0" fillId="5" borderId="1" xfId="0" applyNumberFormat="1" applyFill="1" applyBorder="1" applyAlignment="1">
      <alignment horizontal="center" vertical="center"/>
    </xf>
    <xf numFmtId="1" fontId="0" fillId="5" borderId="9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44" fontId="0" fillId="5" borderId="6" xfId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44" fontId="0" fillId="5" borderId="6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7" borderId="15" xfId="0" applyFill="1" applyBorder="1"/>
    <xf numFmtId="0" fontId="0" fillId="7" borderId="9" xfId="0" applyFill="1" applyBorder="1"/>
    <xf numFmtId="0" fontId="0" fillId="7" borderId="1" xfId="0" applyFill="1" applyBorder="1"/>
    <xf numFmtId="0" fontId="0" fillId="7" borderId="16" xfId="0" applyFill="1" applyBorder="1"/>
    <xf numFmtId="0" fontId="0" fillId="7" borderId="3" xfId="0" applyFill="1" applyBorder="1"/>
    <xf numFmtId="0" fontId="0" fillId="3" borderId="2" xfId="0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4" fontId="0" fillId="2" borderId="17" xfId="0" applyNumberFormat="1" applyFill="1" applyBorder="1" applyAlignment="1">
      <alignment horizontal="center" vertical="center"/>
    </xf>
    <xf numFmtId="44" fontId="0" fillId="2" borderId="18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7" borderId="18" xfId="0" applyFill="1" applyBorder="1"/>
    <xf numFmtId="44" fontId="0" fillId="2" borderId="19" xfId="0" applyNumberFormat="1" applyFill="1" applyBorder="1" applyAlignment="1">
      <alignment horizontal="center" vertical="center"/>
    </xf>
    <xf numFmtId="44" fontId="0" fillId="4" borderId="12" xfId="0" applyNumberFormat="1" applyFill="1" applyBorder="1"/>
    <xf numFmtId="0" fontId="0" fillId="4" borderId="13" xfId="0" applyFill="1" applyBorder="1"/>
    <xf numFmtId="0" fontId="0" fillId="7" borderId="13" xfId="0" applyFill="1" applyBorder="1"/>
    <xf numFmtId="44" fontId="0" fillId="4" borderId="14" xfId="0" applyNumberFormat="1" applyFill="1" applyBorder="1" applyAlignment="1">
      <alignment horizontal="center" vertical="center"/>
    </xf>
    <xf numFmtId="44" fontId="0" fillId="2" borderId="2" xfId="1" applyFont="1" applyFill="1" applyBorder="1"/>
    <xf numFmtId="44" fontId="0" fillId="2" borderId="2" xfId="0" applyNumberFormat="1" applyFill="1" applyBorder="1"/>
    <xf numFmtId="44" fontId="0" fillId="4" borderId="2" xfId="0" applyNumberFormat="1" applyFill="1" applyBorder="1"/>
    <xf numFmtId="1" fontId="0" fillId="2" borderId="2" xfId="0" applyNumberForma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 wrapText="1"/>
    </xf>
    <xf numFmtId="1" fontId="0" fillId="5" borderId="21" xfId="0" applyNumberFormat="1" applyFill="1" applyBorder="1" applyAlignment="1">
      <alignment horizontal="center" vertical="center"/>
    </xf>
    <xf numFmtId="44" fontId="0" fillId="5" borderId="22" xfId="1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44" fontId="0" fillId="5" borderId="22" xfId="0" applyNumberFormat="1" applyFill="1" applyBorder="1" applyAlignment="1">
      <alignment horizontal="center" vertical="center"/>
    </xf>
    <xf numFmtId="44" fontId="0" fillId="4" borderId="23" xfId="0" applyNumberFormat="1" applyFill="1" applyBorder="1" applyAlignment="1">
      <alignment horizontal="center" vertical="center"/>
    </xf>
    <xf numFmtId="44" fontId="0" fillId="5" borderId="2" xfId="1" applyFon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0" fillId="3" borderId="20" xfId="0" applyFill="1" applyBorder="1"/>
    <xf numFmtId="0" fontId="0" fillId="6" borderId="20" xfId="0" applyFill="1" applyBorder="1"/>
    <xf numFmtId="0" fontId="0" fillId="2" borderId="5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12" xfId="0" applyFill="1" applyBorder="1"/>
    <xf numFmtId="1" fontId="0" fillId="2" borderId="13" xfId="0" applyNumberFormat="1" applyFill="1" applyBorder="1"/>
    <xf numFmtId="1" fontId="0" fillId="2" borderId="14" xfId="0" applyNumberFormat="1" applyFill="1" applyBorder="1"/>
    <xf numFmtId="0" fontId="0" fillId="5" borderId="5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12" xfId="0" applyFill="1" applyBorder="1"/>
    <xf numFmtId="0" fontId="0" fillId="5" borderId="13" xfId="0" applyFill="1" applyBorder="1"/>
    <xf numFmtId="1" fontId="0" fillId="5" borderId="13" xfId="0" applyNumberFormat="1" applyFill="1" applyBorder="1"/>
    <xf numFmtId="1" fontId="0" fillId="5" borderId="14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EC5B-65A0-4AAB-A8D7-66D85002524A}">
  <dimension ref="C7:O25"/>
  <sheetViews>
    <sheetView tabSelected="1" topLeftCell="B1" workbookViewId="0">
      <selection activeCell="J6" sqref="J6"/>
    </sheetView>
  </sheetViews>
  <sheetFormatPr defaultRowHeight="15" x14ac:dyDescent="0.25"/>
  <cols>
    <col min="2" max="2" width="9.140625" customWidth="1"/>
    <col min="3" max="3" width="27.28515625" customWidth="1"/>
    <col min="4" max="4" width="9.140625" customWidth="1"/>
    <col min="8" max="8" width="5.5703125" customWidth="1"/>
    <col min="9" max="9" width="30.5703125" customWidth="1"/>
    <col min="10" max="10" width="27.42578125" customWidth="1"/>
    <col min="11" max="11" width="15.85546875" customWidth="1"/>
    <col min="12" max="12" width="26.28515625" customWidth="1"/>
    <col min="13" max="13" width="14.28515625" customWidth="1"/>
    <col min="14" max="14" width="17.7109375" customWidth="1"/>
    <col min="15" max="15" width="18.28515625" customWidth="1"/>
  </cols>
  <sheetData>
    <row r="7" spans="3:15" ht="15.75" thickBot="1" x14ac:dyDescent="0.3"/>
    <row r="8" spans="3:15" ht="15.75" thickBot="1" x14ac:dyDescent="0.3">
      <c r="C8" s="58" t="s">
        <v>10</v>
      </c>
      <c r="I8" s="8"/>
      <c r="J8" s="11" t="s">
        <v>11</v>
      </c>
      <c r="K8" s="11" t="s">
        <v>0</v>
      </c>
      <c r="L8" s="11" t="s">
        <v>12</v>
      </c>
      <c r="M8" s="11" t="s">
        <v>13</v>
      </c>
      <c r="N8" s="11" t="s">
        <v>14</v>
      </c>
      <c r="O8" s="12" t="s">
        <v>15</v>
      </c>
    </row>
    <row r="9" spans="3:15" ht="15.75" thickBot="1" x14ac:dyDescent="0.3">
      <c r="C9" s="60" t="s">
        <v>2</v>
      </c>
      <c r="D9" s="63">
        <v>16</v>
      </c>
      <c r="I9" s="11" t="s">
        <v>19</v>
      </c>
      <c r="J9" s="5">
        <f>D9*52/D11</f>
        <v>277.33333333333331</v>
      </c>
      <c r="K9" s="3">
        <f>J9*D10</f>
        <v>7765.333333333333</v>
      </c>
      <c r="L9" s="4">
        <f>D13</f>
        <v>70</v>
      </c>
      <c r="M9" s="3">
        <f>L9*D10</f>
        <v>1960</v>
      </c>
      <c r="N9" s="37">
        <f>M9+K9</f>
        <v>9725.3333333333321</v>
      </c>
      <c r="O9" s="42">
        <f>SUM(N9:N11)</f>
        <v>29175.999999999996</v>
      </c>
    </row>
    <row r="10" spans="3:15" ht="15.75" thickBot="1" x14ac:dyDescent="0.3">
      <c r="C10" s="61" t="s">
        <v>0</v>
      </c>
      <c r="D10" s="9">
        <v>28</v>
      </c>
      <c r="I10" s="11" t="s">
        <v>18</v>
      </c>
      <c r="J10" s="6">
        <f>D9*52/D11</f>
        <v>277.33333333333331</v>
      </c>
      <c r="K10" s="2">
        <f>J10*D10</f>
        <v>7765.333333333333</v>
      </c>
      <c r="L10" s="1">
        <f>D13</f>
        <v>70</v>
      </c>
      <c r="M10" s="2">
        <f>L10*D10</f>
        <v>1960</v>
      </c>
      <c r="N10" s="38">
        <f>M10+K10</f>
        <v>9725.3333333333321</v>
      </c>
      <c r="O10" s="43"/>
    </row>
    <row r="11" spans="3:15" ht="15.75" thickBot="1" x14ac:dyDescent="0.3">
      <c r="C11" s="61" t="s">
        <v>4</v>
      </c>
      <c r="D11" s="9">
        <v>3</v>
      </c>
      <c r="I11" s="11" t="s">
        <v>17</v>
      </c>
      <c r="J11" s="6">
        <f>D9*52/D11</f>
        <v>277.33333333333331</v>
      </c>
      <c r="K11" s="2">
        <f>J11*D10</f>
        <v>7765.333333333333</v>
      </c>
      <c r="L11" s="1">
        <f>D13</f>
        <v>70</v>
      </c>
      <c r="M11" s="2">
        <f>L11*D10</f>
        <v>1960</v>
      </c>
      <c r="N11" s="38">
        <f>M11+K11</f>
        <v>9725.3333333333321</v>
      </c>
      <c r="O11" s="43"/>
    </row>
    <row r="12" spans="3:15" ht="15.75" thickBot="1" x14ac:dyDescent="0.3">
      <c r="C12" s="61" t="s">
        <v>9</v>
      </c>
      <c r="D12" s="9">
        <v>52</v>
      </c>
      <c r="I12" s="11" t="s">
        <v>1</v>
      </c>
      <c r="J12" s="7">
        <v>0</v>
      </c>
      <c r="K12" s="1">
        <v>0</v>
      </c>
      <c r="L12" s="1">
        <v>0</v>
      </c>
      <c r="M12" s="1">
        <v>0</v>
      </c>
      <c r="N12" s="39">
        <v>0</v>
      </c>
      <c r="O12" s="43"/>
    </row>
    <row r="13" spans="3:15" ht="15.75" thickBot="1" x14ac:dyDescent="0.3">
      <c r="C13" s="61" t="s">
        <v>8</v>
      </c>
      <c r="D13" s="9">
        <v>70</v>
      </c>
      <c r="I13" s="28"/>
      <c r="J13" s="29"/>
      <c r="K13" s="30"/>
      <c r="L13" s="30"/>
      <c r="M13" s="30"/>
      <c r="N13" s="40"/>
      <c r="O13" s="44"/>
    </row>
    <row r="14" spans="3:15" ht="15.75" customHeight="1" thickBot="1" x14ac:dyDescent="0.3">
      <c r="C14" s="61" t="s">
        <v>6</v>
      </c>
      <c r="D14" s="64">
        <f>52/3</f>
        <v>17.333333333333332</v>
      </c>
      <c r="I14" s="33" t="s">
        <v>20</v>
      </c>
      <c r="J14" s="34">
        <f>J9-100</f>
        <v>177.33333333333331</v>
      </c>
      <c r="K14" s="35">
        <f>J14*D10</f>
        <v>4965.333333333333</v>
      </c>
      <c r="L14" s="36">
        <v>70</v>
      </c>
      <c r="M14" s="35">
        <v>1960</v>
      </c>
      <c r="N14" s="41">
        <f>M14+K14</f>
        <v>6925.333333333333</v>
      </c>
      <c r="O14" s="45">
        <f>N14*2</f>
        <v>13850.666666666666</v>
      </c>
    </row>
    <row r="15" spans="3:15" ht="15.75" thickBot="1" x14ac:dyDescent="0.3">
      <c r="C15" s="62" t="s">
        <v>7</v>
      </c>
      <c r="D15" s="65">
        <f>SUM(J9:J11)</f>
        <v>832</v>
      </c>
      <c r="I15" s="11" t="s">
        <v>17</v>
      </c>
      <c r="J15" s="49">
        <f>D9*D12/D11</f>
        <v>277.33333333333331</v>
      </c>
      <c r="K15" s="46">
        <f>J15*D10</f>
        <v>7765.333333333333</v>
      </c>
      <c r="L15" s="10">
        <f>D13</f>
        <v>70</v>
      </c>
      <c r="M15" s="46">
        <f>L15*D10</f>
        <v>1960</v>
      </c>
      <c r="N15" s="47">
        <f>M15+K15</f>
        <v>9725.3333333333321</v>
      </c>
      <c r="O15" s="48">
        <f>O14+N15</f>
        <v>23576</v>
      </c>
    </row>
    <row r="17" spans="3:15" ht="15.75" thickBot="1" x14ac:dyDescent="0.3"/>
    <row r="18" spans="3:15" ht="15.75" thickBot="1" x14ac:dyDescent="0.3">
      <c r="C18" s="59" t="s">
        <v>3</v>
      </c>
      <c r="I18" s="21"/>
      <c r="J18" s="26" t="s">
        <v>16</v>
      </c>
      <c r="K18" s="26" t="s">
        <v>0</v>
      </c>
      <c r="L18" s="26" t="s">
        <v>12</v>
      </c>
      <c r="M18" s="26" t="s">
        <v>13</v>
      </c>
      <c r="N18" s="26" t="s">
        <v>14</v>
      </c>
      <c r="O18" s="12" t="s">
        <v>15</v>
      </c>
    </row>
    <row r="19" spans="3:15" ht="15.75" thickBot="1" x14ac:dyDescent="0.3">
      <c r="C19" s="66" t="s">
        <v>2</v>
      </c>
      <c r="D19" s="69">
        <v>12.8</v>
      </c>
      <c r="I19" s="26" t="s">
        <v>19</v>
      </c>
      <c r="J19" s="22">
        <f>D19*D22/D21</f>
        <v>166.4</v>
      </c>
      <c r="K19" s="23">
        <f>J19*D20</f>
        <v>4659.2</v>
      </c>
      <c r="L19" s="24">
        <f>D23</f>
        <v>52.5</v>
      </c>
      <c r="M19" s="23">
        <f>L19*D20</f>
        <v>1470</v>
      </c>
      <c r="N19" s="25">
        <f>M19+K19</f>
        <v>6129.2</v>
      </c>
      <c r="O19" s="13">
        <f>SUM(N19:N22)</f>
        <v>24516.799999999999</v>
      </c>
    </row>
    <row r="20" spans="3:15" ht="15.75" thickBot="1" x14ac:dyDescent="0.3">
      <c r="C20" s="67" t="s">
        <v>0</v>
      </c>
      <c r="D20" s="70">
        <v>28</v>
      </c>
      <c r="I20" s="26" t="s">
        <v>21</v>
      </c>
      <c r="J20" s="19">
        <f>D19*D22/D21</f>
        <v>166.4</v>
      </c>
      <c r="K20" s="17">
        <f>J20*D20</f>
        <v>4659.2</v>
      </c>
      <c r="L20" s="15">
        <f>D23</f>
        <v>52.5</v>
      </c>
      <c r="M20" s="17">
        <f>L20*D20</f>
        <v>1470</v>
      </c>
      <c r="N20" s="18">
        <f>M20+K20</f>
        <v>6129.2</v>
      </c>
      <c r="O20" s="14"/>
    </row>
    <row r="21" spans="3:15" ht="15.75" thickBot="1" x14ac:dyDescent="0.3">
      <c r="C21" s="67" t="s">
        <v>4</v>
      </c>
      <c r="D21" s="70">
        <v>4</v>
      </c>
      <c r="I21" s="27" t="s">
        <v>17</v>
      </c>
      <c r="J21" s="16">
        <f>D19*D22/D21</f>
        <v>166.4</v>
      </c>
      <c r="K21" s="17">
        <f>J21*D20</f>
        <v>4659.2</v>
      </c>
      <c r="L21" s="15">
        <f>D23</f>
        <v>52.5</v>
      </c>
      <c r="M21" s="17">
        <f>L21*D20</f>
        <v>1470</v>
      </c>
      <c r="N21" s="18">
        <f>M21+K21</f>
        <v>6129.2</v>
      </c>
      <c r="O21" s="14"/>
    </row>
    <row r="22" spans="3:15" ht="15.75" thickBot="1" x14ac:dyDescent="0.3">
      <c r="C22" s="67" t="s">
        <v>5</v>
      </c>
      <c r="D22" s="70">
        <v>52</v>
      </c>
      <c r="I22" s="26" t="s">
        <v>1</v>
      </c>
      <c r="J22" s="19">
        <f>D19*D22/D21</f>
        <v>166.4</v>
      </c>
      <c r="K22" s="17">
        <f>J22*D20</f>
        <v>4659.2</v>
      </c>
      <c r="L22" s="15">
        <f>D23</f>
        <v>52.5</v>
      </c>
      <c r="M22" s="17">
        <f>L22*D20</f>
        <v>1470</v>
      </c>
      <c r="N22" s="18">
        <f>M22+K22</f>
        <v>6129.2</v>
      </c>
      <c r="O22" s="14"/>
    </row>
    <row r="23" spans="3:15" ht="15.75" thickBot="1" x14ac:dyDescent="0.3">
      <c r="C23" s="67" t="s">
        <v>8</v>
      </c>
      <c r="D23" s="71">
        <f>70*3/4</f>
        <v>52.5</v>
      </c>
      <c r="I23" s="31"/>
      <c r="J23" s="30"/>
      <c r="K23" s="30"/>
      <c r="L23" s="30"/>
      <c r="M23" s="30"/>
      <c r="N23" s="30"/>
      <c r="O23" s="32"/>
    </row>
    <row r="24" spans="3:15" ht="16.5" customHeight="1" thickBot="1" x14ac:dyDescent="0.3">
      <c r="C24" s="67" t="s">
        <v>6</v>
      </c>
      <c r="D24" s="70">
        <f>52/4</f>
        <v>13</v>
      </c>
      <c r="I24" s="50" t="s">
        <v>20</v>
      </c>
      <c r="J24" s="51">
        <f>J19-100</f>
        <v>66.400000000000006</v>
      </c>
      <c r="K24" s="52">
        <f>J24*D20</f>
        <v>1859.2000000000003</v>
      </c>
      <c r="L24" s="53">
        <v>53</v>
      </c>
      <c r="M24" s="52">
        <v>1484</v>
      </c>
      <c r="N24" s="54">
        <f>M24+K24</f>
        <v>3343.2000000000003</v>
      </c>
      <c r="O24" s="55">
        <f>N24*3</f>
        <v>10029.6</v>
      </c>
    </row>
    <row r="25" spans="3:15" ht="15.75" thickBot="1" x14ac:dyDescent="0.3">
      <c r="C25" s="68" t="s">
        <v>7</v>
      </c>
      <c r="D25" s="72">
        <f>SUM(J19:J22)</f>
        <v>665.6</v>
      </c>
      <c r="I25" s="26" t="s">
        <v>22</v>
      </c>
      <c r="J25" s="20">
        <f>D19*D22/D21</f>
        <v>166.4</v>
      </c>
      <c r="K25" s="56">
        <f>J25*D20</f>
        <v>4659.2</v>
      </c>
      <c r="L25" s="57">
        <f>D23</f>
        <v>52.5</v>
      </c>
      <c r="M25" s="56">
        <f>L25*D20</f>
        <v>1470</v>
      </c>
      <c r="N25" s="56">
        <f>M25+K25</f>
        <v>6129.2</v>
      </c>
      <c r="O25" s="48">
        <f>N25+O24</f>
        <v>16158.8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On-Call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Wright</dc:creator>
  <cp:lastModifiedBy>Aubree Lincoln</cp:lastModifiedBy>
  <dcterms:created xsi:type="dcterms:W3CDTF">2025-10-21T15:46:01Z</dcterms:created>
  <dcterms:modified xsi:type="dcterms:W3CDTF">2025-10-22T20:52:08Z</dcterms:modified>
</cp:coreProperties>
</file>