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:\Shared Department Folders\Public Works - Power\Utility Board\Utility Board '25\UB Feb 25\"/>
    </mc:Choice>
  </mc:AlternateContent>
  <xr:revisionPtr revIDLastSave="0" documentId="8_{A0C40B49-EAF2-4665-9F00-AC87D9E60F88}" xr6:coauthVersionLast="47" xr6:coauthVersionMax="47" xr10:uidLastSave="{00000000-0000-0000-0000-000000000000}"/>
  <bookViews>
    <workbookView xWindow="-108" yWindow="-108" windowWidth="30936" windowHeight="16896" xr2:uid="{B4A44757-0A61-402B-A624-4E1BC8C0447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69" i="1" l="1"/>
  <c r="M269" i="1"/>
  <c r="L269" i="1"/>
  <c r="K269" i="1"/>
  <c r="J269" i="1"/>
  <c r="I269" i="1"/>
  <c r="H269" i="1"/>
  <c r="G269" i="1"/>
  <c r="F269" i="1"/>
  <c r="E269" i="1"/>
  <c r="I244" i="1"/>
  <c r="H244" i="1"/>
  <c r="G244" i="1"/>
  <c r="F244" i="1"/>
  <c r="E244" i="1"/>
  <c r="D244" i="1"/>
  <c r="C244" i="1"/>
  <c r="I243" i="1"/>
  <c r="H243" i="1"/>
  <c r="G243" i="1"/>
  <c r="F243" i="1"/>
  <c r="E243" i="1"/>
  <c r="D243" i="1"/>
  <c r="C243" i="1"/>
  <c r="I242" i="1"/>
  <c r="H242" i="1"/>
  <c r="G242" i="1"/>
  <c r="F242" i="1"/>
  <c r="E242" i="1"/>
  <c r="D242" i="1"/>
  <c r="C242" i="1"/>
  <c r="I241" i="1"/>
  <c r="H241" i="1"/>
  <c r="G241" i="1"/>
  <c r="F241" i="1"/>
  <c r="E241" i="1"/>
  <c r="D241" i="1"/>
  <c r="C241" i="1"/>
  <c r="I240" i="1"/>
  <c r="H240" i="1"/>
  <c r="G240" i="1"/>
  <c r="F240" i="1"/>
  <c r="E240" i="1"/>
  <c r="D240" i="1"/>
  <c r="C240" i="1"/>
  <c r="I239" i="1"/>
  <c r="H239" i="1"/>
  <c r="G239" i="1"/>
  <c r="F239" i="1"/>
  <c r="E239" i="1"/>
  <c r="D239" i="1"/>
  <c r="C239" i="1"/>
  <c r="O237" i="1"/>
  <c r="G206" i="1"/>
  <c r="N203" i="1"/>
  <c r="N211" i="1" s="1"/>
  <c r="M203" i="1"/>
  <c r="M211" i="1" s="1"/>
  <c r="L203" i="1"/>
  <c r="L211" i="1" s="1"/>
  <c r="K203" i="1"/>
  <c r="K211" i="1" s="1"/>
  <c r="J203" i="1"/>
  <c r="J211" i="1" s="1"/>
  <c r="I203" i="1"/>
  <c r="I211" i="1" s="1"/>
  <c r="H203" i="1"/>
  <c r="H211" i="1" s="1"/>
  <c r="G203" i="1"/>
  <c r="G211" i="1" s="1"/>
  <c r="F203" i="1"/>
  <c r="F211" i="1" s="1"/>
  <c r="E203" i="1"/>
  <c r="E211" i="1" s="1"/>
  <c r="D203" i="1"/>
  <c r="D211" i="1" s="1"/>
  <c r="C203" i="1"/>
  <c r="C211" i="1" s="1"/>
  <c r="N202" i="1"/>
  <c r="N210" i="1" s="1"/>
  <c r="M202" i="1"/>
  <c r="M210" i="1" s="1"/>
  <c r="L202" i="1"/>
  <c r="L210" i="1" s="1"/>
  <c r="K202" i="1"/>
  <c r="K210" i="1" s="1"/>
  <c r="J202" i="1"/>
  <c r="J210" i="1" s="1"/>
  <c r="I202" i="1"/>
  <c r="I210" i="1" s="1"/>
  <c r="H202" i="1"/>
  <c r="H210" i="1" s="1"/>
  <c r="G202" i="1"/>
  <c r="G210" i="1" s="1"/>
  <c r="F202" i="1"/>
  <c r="F210" i="1" s="1"/>
  <c r="E202" i="1"/>
  <c r="E210" i="1" s="1"/>
  <c r="D202" i="1"/>
  <c r="D210" i="1" s="1"/>
  <c r="C202" i="1"/>
  <c r="C210" i="1" s="1"/>
  <c r="N201" i="1"/>
  <c r="N209" i="1" s="1"/>
  <c r="M201" i="1"/>
  <c r="M209" i="1" s="1"/>
  <c r="L201" i="1"/>
  <c r="L209" i="1" s="1"/>
  <c r="K201" i="1"/>
  <c r="K209" i="1" s="1"/>
  <c r="J201" i="1"/>
  <c r="J209" i="1" s="1"/>
  <c r="I201" i="1"/>
  <c r="I209" i="1" s="1"/>
  <c r="H201" i="1"/>
  <c r="H209" i="1" s="1"/>
  <c r="G201" i="1"/>
  <c r="G209" i="1" s="1"/>
  <c r="F201" i="1"/>
  <c r="F209" i="1" s="1"/>
  <c r="E201" i="1"/>
  <c r="E209" i="1" s="1"/>
  <c r="D201" i="1"/>
  <c r="D209" i="1" s="1"/>
  <c r="C201" i="1"/>
  <c r="C209" i="1" s="1"/>
  <c r="N200" i="1"/>
  <c r="N208" i="1" s="1"/>
  <c r="M200" i="1"/>
  <c r="M208" i="1" s="1"/>
  <c r="L200" i="1"/>
  <c r="L208" i="1" s="1"/>
  <c r="K200" i="1"/>
  <c r="K208" i="1" s="1"/>
  <c r="J200" i="1"/>
  <c r="J208" i="1" s="1"/>
  <c r="I200" i="1"/>
  <c r="I208" i="1" s="1"/>
  <c r="H200" i="1"/>
  <c r="H208" i="1" s="1"/>
  <c r="G200" i="1"/>
  <c r="G208" i="1" s="1"/>
  <c r="F200" i="1"/>
  <c r="F208" i="1" s="1"/>
  <c r="E200" i="1"/>
  <c r="E208" i="1" s="1"/>
  <c r="D200" i="1"/>
  <c r="D208" i="1" s="1"/>
  <c r="C200" i="1"/>
  <c r="C208" i="1" s="1"/>
  <c r="N199" i="1"/>
  <c r="N207" i="1" s="1"/>
  <c r="M199" i="1"/>
  <c r="M207" i="1" s="1"/>
  <c r="L199" i="1"/>
  <c r="L207" i="1" s="1"/>
  <c r="K199" i="1"/>
  <c r="K207" i="1" s="1"/>
  <c r="J199" i="1"/>
  <c r="J207" i="1" s="1"/>
  <c r="H199" i="1"/>
  <c r="H207" i="1" s="1"/>
  <c r="G199" i="1"/>
  <c r="G207" i="1" s="1"/>
  <c r="F199" i="1"/>
  <c r="F207" i="1" s="1"/>
  <c r="E199" i="1"/>
  <c r="E207" i="1" s="1"/>
  <c r="D199" i="1"/>
  <c r="D207" i="1" s="1"/>
  <c r="C199" i="1"/>
  <c r="C207" i="1" s="1"/>
  <c r="N198" i="1"/>
  <c r="M198" i="1"/>
  <c r="M206" i="1" s="1"/>
  <c r="L198" i="1"/>
  <c r="L206" i="1" s="1"/>
  <c r="K198" i="1"/>
  <c r="K206" i="1" s="1"/>
  <c r="J198" i="1"/>
  <c r="H198" i="1"/>
  <c r="H206" i="1" s="1"/>
  <c r="G198" i="1"/>
  <c r="F198" i="1"/>
  <c r="F206" i="1" s="1"/>
  <c r="E198" i="1"/>
  <c r="D198" i="1"/>
  <c r="D206" i="1" s="1"/>
  <c r="C198" i="1"/>
  <c r="J187" i="1"/>
  <c r="K186" i="1"/>
  <c r="L165" i="1"/>
  <c r="I159" i="1"/>
  <c r="L147" i="1"/>
  <c r="O143" i="1"/>
  <c r="O136" i="1"/>
  <c r="N108" i="1"/>
  <c r="M108" i="1"/>
  <c r="L108" i="1"/>
  <c r="K108" i="1"/>
  <c r="J108" i="1"/>
  <c r="I108" i="1"/>
  <c r="I245" i="1" s="1"/>
  <c r="H108" i="1"/>
  <c r="H245" i="1" s="1"/>
  <c r="G108" i="1"/>
  <c r="G245" i="1" s="1"/>
  <c r="F108" i="1"/>
  <c r="F245" i="1" s="1"/>
  <c r="E108" i="1"/>
  <c r="E245" i="1" s="1"/>
  <c r="D108" i="1"/>
  <c r="D245" i="1" s="1"/>
  <c r="C108" i="1"/>
  <c r="C245" i="1" s="1"/>
  <c r="O107" i="1"/>
  <c r="O106" i="1"/>
  <c r="O105" i="1"/>
  <c r="O104" i="1"/>
  <c r="O103" i="1"/>
  <c r="O102" i="1"/>
  <c r="N100" i="1"/>
  <c r="M100" i="1"/>
  <c r="L100" i="1"/>
  <c r="K100" i="1"/>
  <c r="J100" i="1"/>
  <c r="H100" i="1"/>
  <c r="G100" i="1"/>
  <c r="F100" i="1"/>
  <c r="E100" i="1"/>
  <c r="D100" i="1"/>
  <c r="C100" i="1"/>
  <c r="O99" i="1"/>
  <c r="O98" i="1"/>
  <c r="O97" i="1"/>
  <c r="M192" i="1" s="1"/>
  <c r="O96" i="1"/>
  <c r="I95" i="1"/>
  <c r="I94" i="1"/>
  <c r="N92" i="1"/>
  <c r="M92" i="1"/>
  <c r="L92" i="1"/>
  <c r="K92" i="1"/>
  <c r="J92" i="1"/>
  <c r="I92" i="1"/>
  <c r="H92" i="1"/>
  <c r="G92" i="1"/>
  <c r="F92" i="1"/>
  <c r="E92" i="1"/>
  <c r="D92" i="1"/>
  <c r="C92" i="1"/>
  <c r="O91" i="1"/>
  <c r="E187" i="1" s="1"/>
  <c r="O90" i="1"/>
  <c r="O89" i="1"/>
  <c r="K185" i="1" s="1"/>
  <c r="O88" i="1"/>
  <c r="O87" i="1"/>
  <c r="O86" i="1"/>
  <c r="N182" i="1" s="1"/>
  <c r="N84" i="1"/>
  <c r="M84" i="1"/>
  <c r="L84" i="1"/>
  <c r="K84" i="1"/>
  <c r="J84" i="1"/>
  <c r="I84" i="1"/>
  <c r="H84" i="1"/>
  <c r="G84" i="1"/>
  <c r="F84" i="1"/>
  <c r="E84" i="1"/>
  <c r="D84" i="1"/>
  <c r="C84" i="1"/>
  <c r="O83" i="1"/>
  <c r="F180" i="1" s="1"/>
  <c r="O82" i="1"/>
  <c r="D179" i="1" s="1"/>
  <c r="O81" i="1"/>
  <c r="M178" i="1" s="1"/>
  <c r="O80" i="1"/>
  <c r="O79" i="1"/>
  <c r="J176" i="1" s="1"/>
  <c r="O78" i="1"/>
  <c r="I175" i="1" s="1"/>
  <c r="N76" i="1"/>
  <c r="M76" i="1"/>
  <c r="L76" i="1"/>
  <c r="K76" i="1"/>
  <c r="J76" i="1"/>
  <c r="I76" i="1"/>
  <c r="H76" i="1"/>
  <c r="G76" i="1"/>
  <c r="F76" i="1"/>
  <c r="E76" i="1"/>
  <c r="D76" i="1"/>
  <c r="C76" i="1"/>
  <c r="O75" i="1"/>
  <c r="O74" i="1"/>
  <c r="O73" i="1"/>
  <c r="K171" i="1" s="1"/>
  <c r="O72" i="1"/>
  <c r="O71" i="1"/>
  <c r="N169" i="1" s="1"/>
  <c r="O70" i="1"/>
  <c r="N68" i="1"/>
  <c r="M68" i="1"/>
  <c r="L68" i="1"/>
  <c r="K68" i="1"/>
  <c r="J68" i="1"/>
  <c r="I68" i="1"/>
  <c r="H68" i="1"/>
  <c r="G68" i="1"/>
  <c r="E68" i="1"/>
  <c r="D68" i="1"/>
  <c r="C68" i="1"/>
  <c r="O67" i="1"/>
  <c r="K166" i="1" s="1"/>
  <c r="O66" i="1"/>
  <c r="E165" i="1" s="1"/>
  <c r="O65" i="1"/>
  <c r="M164" i="1" s="1"/>
  <c r="O64" i="1"/>
  <c r="G163" i="1" s="1"/>
  <c r="O63" i="1"/>
  <c r="O62" i="1"/>
  <c r="N60" i="1"/>
  <c r="M60" i="1"/>
  <c r="L60" i="1"/>
  <c r="K60" i="1"/>
  <c r="J60" i="1"/>
  <c r="I60" i="1"/>
  <c r="H60" i="1"/>
  <c r="G60" i="1"/>
  <c r="F60" i="1"/>
  <c r="E60" i="1"/>
  <c r="D60" i="1"/>
  <c r="C60" i="1"/>
  <c r="O59" i="1"/>
  <c r="N159" i="1" s="1"/>
  <c r="O58" i="1"/>
  <c r="C158" i="1" s="1"/>
  <c r="O57" i="1"/>
  <c r="F157" i="1" s="1"/>
  <c r="O56" i="1"/>
  <c r="E156" i="1" s="1"/>
  <c r="O55" i="1"/>
  <c r="H155" i="1" s="1"/>
  <c r="O54" i="1"/>
  <c r="G154" i="1" s="1"/>
  <c r="N52" i="1"/>
  <c r="M52" i="1"/>
  <c r="L52" i="1"/>
  <c r="K52" i="1"/>
  <c r="J52" i="1"/>
  <c r="I52" i="1"/>
  <c r="H52" i="1"/>
  <c r="G52" i="1"/>
  <c r="F52" i="1"/>
  <c r="E52" i="1"/>
  <c r="D52" i="1"/>
  <c r="C52" i="1"/>
  <c r="O51" i="1"/>
  <c r="H152" i="1" s="1"/>
  <c r="O50" i="1"/>
  <c r="O49" i="1"/>
  <c r="O48" i="1"/>
  <c r="K149" i="1" s="1"/>
  <c r="O47" i="1"/>
  <c r="O46" i="1"/>
  <c r="M147" i="1" s="1"/>
  <c r="N44" i="1"/>
  <c r="M44" i="1"/>
  <c r="L44" i="1"/>
  <c r="K44" i="1"/>
  <c r="J44" i="1"/>
  <c r="I44" i="1"/>
  <c r="H44" i="1"/>
  <c r="G44" i="1"/>
  <c r="F44" i="1"/>
  <c r="E44" i="1"/>
  <c r="D44" i="1"/>
  <c r="C44" i="1"/>
  <c r="O43" i="1"/>
  <c r="N145" i="1" s="1"/>
  <c r="O42" i="1"/>
  <c r="C144" i="1" s="1"/>
  <c r="O41" i="1"/>
  <c r="O40" i="1"/>
  <c r="E142" i="1" s="1"/>
  <c r="O39" i="1"/>
  <c r="H141" i="1" s="1"/>
  <c r="O38" i="1"/>
  <c r="I140" i="1" s="1"/>
  <c r="N36" i="1"/>
  <c r="M36" i="1"/>
  <c r="L36" i="1"/>
  <c r="K36" i="1"/>
  <c r="J36" i="1"/>
  <c r="I36" i="1"/>
  <c r="H36" i="1"/>
  <c r="G36" i="1"/>
  <c r="F36" i="1"/>
  <c r="E36" i="1"/>
  <c r="D36" i="1"/>
  <c r="C36" i="1"/>
  <c r="O35" i="1"/>
  <c r="H138" i="1" s="1"/>
  <c r="O34" i="1"/>
  <c r="K137" i="1" s="1"/>
  <c r="O33" i="1"/>
  <c r="O32" i="1"/>
  <c r="O31" i="1"/>
  <c r="L134" i="1" s="1"/>
  <c r="O30" i="1"/>
  <c r="N133" i="1" s="1"/>
  <c r="N28" i="1"/>
  <c r="M28" i="1"/>
  <c r="L28" i="1"/>
  <c r="K28" i="1"/>
  <c r="J28" i="1"/>
  <c r="I28" i="1"/>
  <c r="H28" i="1"/>
  <c r="G28" i="1"/>
  <c r="F28" i="1"/>
  <c r="E28" i="1"/>
  <c r="D28" i="1"/>
  <c r="C28" i="1"/>
  <c r="O27" i="1"/>
  <c r="N131" i="1" s="1"/>
  <c r="O26" i="1"/>
  <c r="C130" i="1" s="1"/>
  <c r="O25" i="1"/>
  <c r="O24" i="1"/>
  <c r="O23" i="1"/>
  <c r="F127" i="1" s="1"/>
  <c r="O22" i="1"/>
  <c r="F126" i="1" s="1"/>
  <c r="N20" i="1"/>
  <c r="M20" i="1"/>
  <c r="L20" i="1"/>
  <c r="K20" i="1"/>
  <c r="J20" i="1"/>
  <c r="I20" i="1"/>
  <c r="H20" i="1"/>
  <c r="G20" i="1"/>
  <c r="F20" i="1"/>
  <c r="E20" i="1"/>
  <c r="D20" i="1"/>
  <c r="C20" i="1"/>
  <c r="O19" i="1"/>
  <c r="G124" i="1" s="1"/>
  <c r="O18" i="1"/>
  <c r="C123" i="1" s="1"/>
  <c r="O17" i="1"/>
  <c r="O16" i="1"/>
  <c r="L121" i="1" s="1"/>
  <c r="O15" i="1"/>
  <c r="J120" i="1" s="1"/>
  <c r="O14" i="1"/>
  <c r="K119" i="1" s="1"/>
  <c r="N12" i="1"/>
  <c r="M12" i="1"/>
  <c r="L12" i="1"/>
  <c r="K12" i="1"/>
  <c r="J12" i="1"/>
  <c r="I12" i="1"/>
  <c r="H12" i="1"/>
  <c r="G12" i="1"/>
  <c r="F12" i="1"/>
  <c r="E12" i="1"/>
  <c r="D12" i="1"/>
  <c r="C12" i="1"/>
  <c r="O11" i="1"/>
  <c r="M117" i="1" s="1"/>
  <c r="O10" i="1"/>
  <c r="N116" i="1" s="1"/>
  <c r="O9" i="1"/>
  <c r="O8" i="1"/>
  <c r="N114" i="1" s="1"/>
  <c r="O7" i="1"/>
  <c r="F113" i="1" s="1"/>
  <c r="O6" i="1"/>
  <c r="D112" i="1" s="1"/>
  <c r="M126" i="1" l="1"/>
  <c r="M149" i="1"/>
  <c r="J130" i="1"/>
  <c r="C152" i="1"/>
  <c r="M131" i="1"/>
  <c r="J152" i="1"/>
  <c r="G112" i="1"/>
  <c r="G134" i="1"/>
  <c r="M112" i="1"/>
  <c r="H156" i="1"/>
  <c r="E114" i="1"/>
  <c r="N142" i="1"/>
  <c r="N158" i="1"/>
  <c r="G204" i="1"/>
  <c r="H116" i="1"/>
  <c r="H126" i="1"/>
  <c r="F119" i="1"/>
  <c r="D144" i="1"/>
  <c r="J204" i="1"/>
  <c r="M119" i="1"/>
  <c r="L144" i="1"/>
  <c r="M169" i="1"/>
  <c r="L120" i="1"/>
  <c r="K145" i="1"/>
  <c r="C176" i="1"/>
  <c r="O84" i="1"/>
  <c r="C147" i="1"/>
  <c r="H176" i="1"/>
  <c r="E113" i="1"/>
  <c r="H119" i="1"/>
  <c r="D124" i="1"/>
  <c r="D130" i="1"/>
  <c r="C133" i="1"/>
  <c r="I138" i="1"/>
  <c r="E144" i="1"/>
  <c r="D147" i="1"/>
  <c r="E152" i="1"/>
  <c r="D156" i="1"/>
  <c r="C159" i="1"/>
  <c r="C166" i="1"/>
  <c r="F178" i="1"/>
  <c r="E192" i="1"/>
  <c r="K204" i="1"/>
  <c r="O68" i="1"/>
  <c r="C114" i="1"/>
  <c r="J119" i="1"/>
  <c r="F124" i="1"/>
  <c r="E130" i="1"/>
  <c r="J138" i="1"/>
  <c r="F144" i="1"/>
  <c r="H147" i="1"/>
  <c r="G152" i="1"/>
  <c r="F156" i="1"/>
  <c r="D159" i="1"/>
  <c r="D166" i="1"/>
  <c r="F192" i="1"/>
  <c r="G138" i="1"/>
  <c r="D114" i="1"/>
  <c r="L119" i="1"/>
  <c r="H124" i="1"/>
  <c r="F130" i="1"/>
  <c r="C134" i="1"/>
  <c r="K138" i="1"/>
  <c r="J144" i="1"/>
  <c r="J147" i="1"/>
  <c r="I152" i="1"/>
  <c r="G156" i="1"/>
  <c r="E159" i="1"/>
  <c r="I169" i="1"/>
  <c r="D180" i="1"/>
  <c r="I114" i="1"/>
  <c r="N119" i="1"/>
  <c r="J124" i="1"/>
  <c r="L130" i="1"/>
  <c r="I134" i="1"/>
  <c r="D142" i="1"/>
  <c r="N144" i="1"/>
  <c r="N147" i="1"/>
  <c r="K152" i="1"/>
  <c r="L156" i="1"/>
  <c r="K159" i="1"/>
  <c r="K180" i="1"/>
  <c r="O44" i="1"/>
  <c r="K114" i="1"/>
  <c r="E120" i="1"/>
  <c r="N124" i="1"/>
  <c r="N130" i="1"/>
  <c r="K134" i="1"/>
  <c r="F142" i="1"/>
  <c r="C145" i="1"/>
  <c r="F149" i="1"/>
  <c r="D154" i="1"/>
  <c r="N156" i="1"/>
  <c r="M159" i="1"/>
  <c r="G171" i="1"/>
  <c r="C182" i="1"/>
  <c r="O60" i="1"/>
  <c r="C112" i="1"/>
  <c r="M114" i="1"/>
  <c r="G120" i="1"/>
  <c r="C126" i="1"/>
  <c r="C131" i="1"/>
  <c r="M134" i="1"/>
  <c r="G142" i="1"/>
  <c r="D145" i="1"/>
  <c r="H149" i="1"/>
  <c r="F154" i="1"/>
  <c r="D158" i="1"/>
  <c r="F163" i="1"/>
  <c r="L171" i="1"/>
  <c r="J182" i="1"/>
  <c r="G212" i="1"/>
  <c r="E112" i="1"/>
  <c r="C116" i="1"/>
  <c r="I120" i="1"/>
  <c r="E126" i="1"/>
  <c r="D131" i="1"/>
  <c r="N134" i="1"/>
  <c r="H142" i="1"/>
  <c r="E145" i="1"/>
  <c r="J149" i="1"/>
  <c r="H154" i="1"/>
  <c r="E158" i="1"/>
  <c r="D175" i="1"/>
  <c r="I124" i="1"/>
  <c r="F112" i="1"/>
  <c r="D116" i="1"/>
  <c r="K120" i="1"/>
  <c r="G126" i="1"/>
  <c r="E131" i="1"/>
  <c r="L142" i="1"/>
  <c r="I145" i="1"/>
  <c r="L149" i="1"/>
  <c r="I154" i="1"/>
  <c r="F158" i="1"/>
  <c r="F164" i="1"/>
  <c r="I131" i="1"/>
  <c r="C138" i="1"/>
  <c r="J158" i="1"/>
  <c r="J154" i="1"/>
  <c r="O20" i="1"/>
  <c r="O36" i="1"/>
  <c r="K112" i="1"/>
  <c r="C117" i="1"/>
  <c r="M120" i="1"/>
  <c r="I126" i="1"/>
  <c r="K131" i="1"/>
  <c r="E138" i="1"/>
  <c r="M145" i="1"/>
  <c r="N149" i="1"/>
  <c r="N154" i="1"/>
  <c r="L158" i="1"/>
  <c r="G176" i="1"/>
  <c r="J137" i="1"/>
  <c r="H123" i="1"/>
  <c r="G123" i="1"/>
  <c r="F123" i="1"/>
  <c r="E123" i="1"/>
  <c r="D123" i="1"/>
  <c r="N123" i="1"/>
  <c r="M123" i="1"/>
  <c r="L123" i="1"/>
  <c r="L183" i="1"/>
  <c r="K183" i="1"/>
  <c r="J183" i="1"/>
  <c r="H183" i="1"/>
  <c r="G183" i="1"/>
  <c r="F183" i="1"/>
  <c r="E183" i="1"/>
  <c r="C183" i="1"/>
  <c r="N183" i="1"/>
  <c r="M183" i="1"/>
  <c r="I183" i="1"/>
  <c r="D183" i="1"/>
  <c r="D113" i="1"/>
  <c r="J212" i="1"/>
  <c r="M148" i="1"/>
  <c r="L148" i="1"/>
  <c r="K148" i="1"/>
  <c r="J148" i="1"/>
  <c r="I148" i="1"/>
  <c r="H148" i="1"/>
  <c r="G148" i="1"/>
  <c r="F148" i="1"/>
  <c r="E148" i="1"/>
  <c r="C148" i="1"/>
  <c r="D148" i="1"/>
  <c r="K184" i="1"/>
  <c r="J184" i="1"/>
  <c r="I184" i="1"/>
  <c r="G184" i="1"/>
  <c r="F184" i="1"/>
  <c r="E184" i="1"/>
  <c r="D184" i="1"/>
  <c r="N184" i="1"/>
  <c r="M184" i="1"/>
  <c r="L184" i="1"/>
  <c r="H184" i="1"/>
  <c r="C184" i="1"/>
  <c r="N148" i="1"/>
  <c r="J185" i="1"/>
  <c r="I185" i="1"/>
  <c r="H185" i="1"/>
  <c r="F185" i="1"/>
  <c r="E185" i="1"/>
  <c r="D185" i="1"/>
  <c r="C185" i="1"/>
  <c r="M185" i="1"/>
  <c r="G185" i="1"/>
  <c r="L185" i="1"/>
  <c r="N185" i="1"/>
  <c r="I123" i="1"/>
  <c r="C113" i="1"/>
  <c r="N113" i="1"/>
  <c r="M113" i="1"/>
  <c r="L113" i="1"/>
  <c r="K113" i="1"/>
  <c r="I113" i="1"/>
  <c r="H113" i="1"/>
  <c r="G113" i="1"/>
  <c r="K150" i="1"/>
  <c r="J150" i="1"/>
  <c r="I150" i="1"/>
  <c r="H150" i="1"/>
  <c r="G150" i="1"/>
  <c r="F150" i="1"/>
  <c r="E150" i="1"/>
  <c r="D150" i="1"/>
  <c r="C150" i="1"/>
  <c r="M150" i="1"/>
  <c r="N150" i="1"/>
  <c r="F161" i="1"/>
  <c r="E161" i="1"/>
  <c r="M161" i="1"/>
  <c r="L161" i="1"/>
  <c r="J161" i="1"/>
  <c r="N161" i="1"/>
  <c r="K161" i="1"/>
  <c r="I161" i="1"/>
  <c r="D161" i="1"/>
  <c r="H161" i="1"/>
  <c r="G161" i="1"/>
  <c r="H173" i="1"/>
  <c r="G173" i="1"/>
  <c r="F173" i="1"/>
  <c r="D173" i="1"/>
  <c r="C173" i="1"/>
  <c r="N173" i="1"/>
  <c r="M173" i="1"/>
  <c r="K173" i="1"/>
  <c r="L173" i="1"/>
  <c r="J173" i="1"/>
  <c r="I173" i="1"/>
  <c r="E173" i="1"/>
  <c r="J113" i="1"/>
  <c r="J123" i="1"/>
  <c r="I121" i="1"/>
  <c r="H121" i="1"/>
  <c r="G121" i="1"/>
  <c r="F121" i="1"/>
  <c r="E121" i="1"/>
  <c r="C121" i="1"/>
  <c r="N121" i="1"/>
  <c r="M121" i="1"/>
  <c r="K135" i="1"/>
  <c r="J135" i="1"/>
  <c r="I135" i="1"/>
  <c r="H135" i="1"/>
  <c r="G135" i="1"/>
  <c r="F135" i="1"/>
  <c r="E135" i="1"/>
  <c r="N135" i="1"/>
  <c r="D135" i="1"/>
  <c r="C135" i="1"/>
  <c r="O92" i="1"/>
  <c r="I198" i="1"/>
  <c r="O94" i="1"/>
  <c r="I189" i="1" s="1"/>
  <c r="I100" i="1"/>
  <c r="O100" i="1" s="1"/>
  <c r="G117" i="1"/>
  <c r="F162" i="1"/>
  <c r="E162" i="1"/>
  <c r="D162" i="1"/>
  <c r="N162" i="1"/>
  <c r="M162" i="1"/>
  <c r="L162" i="1"/>
  <c r="K162" i="1"/>
  <c r="I162" i="1"/>
  <c r="J162" i="1"/>
  <c r="H162" i="1"/>
  <c r="G162" i="1"/>
  <c r="C162" i="1"/>
  <c r="E177" i="1"/>
  <c r="D177" i="1"/>
  <c r="C177" i="1"/>
  <c r="M177" i="1"/>
  <c r="L177" i="1"/>
  <c r="K177" i="1"/>
  <c r="J177" i="1"/>
  <c r="H177" i="1"/>
  <c r="N177" i="1"/>
  <c r="I177" i="1"/>
  <c r="G177" i="1"/>
  <c r="F177" i="1"/>
  <c r="O95" i="1"/>
  <c r="I199" i="1"/>
  <c r="I207" i="1" s="1"/>
  <c r="C161" i="1"/>
  <c r="K121" i="1"/>
  <c r="I172" i="1"/>
  <c r="H172" i="1"/>
  <c r="G172" i="1"/>
  <c r="E172" i="1"/>
  <c r="E218" i="1" s="1"/>
  <c r="E235" i="1" s="1"/>
  <c r="E251" i="1" s="1"/>
  <c r="D172" i="1"/>
  <c r="C172" i="1"/>
  <c r="N172" i="1"/>
  <c r="L172" i="1"/>
  <c r="F172" i="1"/>
  <c r="K172" i="1"/>
  <c r="M172" i="1"/>
  <c r="E127" i="1"/>
  <c r="D127" i="1"/>
  <c r="C127" i="1"/>
  <c r="N127" i="1"/>
  <c r="M127" i="1"/>
  <c r="L127" i="1"/>
  <c r="K127" i="1"/>
  <c r="J127" i="1"/>
  <c r="I127" i="1"/>
  <c r="H127" i="1"/>
  <c r="J151" i="1"/>
  <c r="I151" i="1"/>
  <c r="H151" i="1"/>
  <c r="G151" i="1"/>
  <c r="F151" i="1"/>
  <c r="E151" i="1"/>
  <c r="D151" i="1"/>
  <c r="C151" i="1"/>
  <c r="N151" i="1"/>
  <c r="M151" i="1"/>
  <c r="L151" i="1"/>
  <c r="D128" i="1"/>
  <c r="C128" i="1"/>
  <c r="N128" i="1"/>
  <c r="M128" i="1"/>
  <c r="L128" i="1"/>
  <c r="K128" i="1"/>
  <c r="J128" i="1"/>
  <c r="G128" i="1"/>
  <c r="I128" i="1"/>
  <c r="H128" i="1"/>
  <c r="M116" i="1"/>
  <c r="L116" i="1"/>
  <c r="K116" i="1"/>
  <c r="J116" i="1"/>
  <c r="I116" i="1"/>
  <c r="G116" i="1"/>
  <c r="F116" i="1"/>
  <c r="E116" i="1"/>
  <c r="L117" i="1"/>
  <c r="K117" i="1"/>
  <c r="J117" i="1"/>
  <c r="I117" i="1"/>
  <c r="H117" i="1"/>
  <c r="F117" i="1"/>
  <c r="E117" i="1"/>
  <c r="D117" i="1"/>
  <c r="O52" i="1"/>
  <c r="E191" i="1"/>
  <c r="D191" i="1"/>
  <c r="C191" i="1"/>
  <c r="M191" i="1"/>
  <c r="L191" i="1"/>
  <c r="K191" i="1"/>
  <c r="J191" i="1"/>
  <c r="H191" i="1"/>
  <c r="N191" i="1"/>
  <c r="I191" i="1"/>
  <c r="G191" i="1"/>
  <c r="F191" i="1"/>
  <c r="N117" i="1"/>
  <c r="G127" i="1"/>
  <c r="H140" i="1"/>
  <c r="N194" i="1"/>
  <c r="M194" i="1"/>
  <c r="L194" i="1"/>
  <c r="J194" i="1"/>
  <c r="I194" i="1"/>
  <c r="H194" i="1"/>
  <c r="G194" i="1"/>
  <c r="E194" i="1"/>
  <c r="K194" i="1"/>
  <c r="F194" i="1"/>
  <c r="D194" i="1"/>
  <c r="C194" i="1"/>
  <c r="K170" i="1"/>
  <c r="J170" i="1"/>
  <c r="I170" i="1"/>
  <c r="G170" i="1"/>
  <c r="F170" i="1"/>
  <c r="E170" i="1"/>
  <c r="D170" i="1"/>
  <c r="N170" i="1"/>
  <c r="M170" i="1"/>
  <c r="L170" i="1"/>
  <c r="H170" i="1"/>
  <c r="C170" i="1"/>
  <c r="O76" i="1"/>
  <c r="O12" i="1"/>
  <c r="G155" i="1"/>
  <c r="F155" i="1"/>
  <c r="E155" i="1"/>
  <c r="D155" i="1"/>
  <c r="C155" i="1"/>
  <c r="N155" i="1"/>
  <c r="M155" i="1"/>
  <c r="L155" i="1"/>
  <c r="K155" i="1"/>
  <c r="J155" i="1"/>
  <c r="I155" i="1"/>
  <c r="C179" i="1"/>
  <c r="N179" i="1"/>
  <c r="M179" i="1"/>
  <c r="K179" i="1"/>
  <c r="J179" i="1"/>
  <c r="I179" i="1"/>
  <c r="H179" i="1"/>
  <c r="F179" i="1"/>
  <c r="L179" i="1"/>
  <c r="E179" i="1"/>
  <c r="G179" i="1"/>
  <c r="E128" i="1"/>
  <c r="L135" i="1"/>
  <c r="L150" i="1"/>
  <c r="J172" i="1"/>
  <c r="E157" i="1"/>
  <c r="D157" i="1"/>
  <c r="C157" i="1"/>
  <c r="N157" i="1"/>
  <c r="M157" i="1"/>
  <c r="L157" i="1"/>
  <c r="K157" i="1"/>
  <c r="J157" i="1"/>
  <c r="G157" i="1"/>
  <c r="I157" i="1"/>
  <c r="H157" i="1"/>
  <c r="I137" i="1"/>
  <c r="H137" i="1"/>
  <c r="G137" i="1"/>
  <c r="F137" i="1"/>
  <c r="E137" i="1"/>
  <c r="D137" i="1"/>
  <c r="C137" i="1"/>
  <c r="N137" i="1"/>
  <c r="M137" i="1"/>
  <c r="L137" i="1"/>
  <c r="G140" i="1"/>
  <c r="F140" i="1"/>
  <c r="E140" i="1"/>
  <c r="D140" i="1"/>
  <c r="C140" i="1"/>
  <c r="N140" i="1"/>
  <c r="M140" i="1"/>
  <c r="L140" i="1"/>
  <c r="K140" i="1"/>
  <c r="J140" i="1"/>
  <c r="K123" i="1"/>
  <c r="F141" i="1"/>
  <c r="E141" i="1"/>
  <c r="D141" i="1"/>
  <c r="C141" i="1"/>
  <c r="N141" i="1"/>
  <c r="M141" i="1"/>
  <c r="L141" i="1"/>
  <c r="I141" i="1"/>
  <c r="K141" i="1"/>
  <c r="J141" i="1"/>
  <c r="O28" i="1"/>
  <c r="M133" i="1"/>
  <c r="L133" i="1"/>
  <c r="K133" i="1"/>
  <c r="J133" i="1"/>
  <c r="I133" i="1"/>
  <c r="H133" i="1"/>
  <c r="G133" i="1"/>
  <c r="D133" i="1"/>
  <c r="F133" i="1"/>
  <c r="E133" i="1"/>
  <c r="M168" i="1"/>
  <c r="L168" i="1"/>
  <c r="K168" i="1"/>
  <c r="I168" i="1"/>
  <c r="H168" i="1"/>
  <c r="G168" i="1"/>
  <c r="F168" i="1"/>
  <c r="D168" i="1"/>
  <c r="N168" i="1"/>
  <c r="J168" i="1"/>
  <c r="E168" i="1"/>
  <c r="C168" i="1"/>
  <c r="C193" i="1"/>
  <c r="N193" i="1"/>
  <c r="M193" i="1"/>
  <c r="K193" i="1"/>
  <c r="J193" i="1"/>
  <c r="I193" i="1"/>
  <c r="H193" i="1"/>
  <c r="F193" i="1"/>
  <c r="L193" i="1"/>
  <c r="G193" i="1"/>
  <c r="E193" i="1"/>
  <c r="D193" i="1"/>
  <c r="D121" i="1"/>
  <c r="F128" i="1"/>
  <c r="M135" i="1"/>
  <c r="G141" i="1"/>
  <c r="K151" i="1"/>
  <c r="J121" i="1"/>
  <c r="D219" i="1"/>
  <c r="D236" i="1" s="1"/>
  <c r="D252" i="1" s="1"/>
  <c r="O200" i="1"/>
  <c r="E163" i="1"/>
  <c r="D163" i="1"/>
  <c r="C163" i="1"/>
  <c r="M163" i="1"/>
  <c r="L163" i="1"/>
  <c r="K163" i="1"/>
  <c r="J163" i="1"/>
  <c r="H163" i="1"/>
  <c r="I186" i="1"/>
  <c r="H186" i="1"/>
  <c r="G186" i="1"/>
  <c r="E186" i="1"/>
  <c r="D186" i="1"/>
  <c r="C186" i="1"/>
  <c r="N186" i="1"/>
  <c r="L186" i="1"/>
  <c r="H112" i="1"/>
  <c r="F114" i="1"/>
  <c r="C119" i="1"/>
  <c r="N120" i="1"/>
  <c r="K124" i="1"/>
  <c r="J126" i="1"/>
  <c r="G130" i="1"/>
  <c r="F131" i="1"/>
  <c r="D134" i="1"/>
  <c r="L138" i="1"/>
  <c r="I142" i="1"/>
  <c r="G144" i="1"/>
  <c r="F145" i="1"/>
  <c r="E147" i="1"/>
  <c r="C149" i="1"/>
  <c r="L152" i="1"/>
  <c r="K154" i="1"/>
  <c r="I156" i="1"/>
  <c r="G158" i="1"/>
  <c r="F159" i="1"/>
  <c r="I163" i="1"/>
  <c r="F166" i="1"/>
  <c r="H192" i="1"/>
  <c r="O201" i="1"/>
  <c r="O202" i="1"/>
  <c r="O203" i="1"/>
  <c r="D204" i="1"/>
  <c r="D212" i="1" s="1"/>
  <c r="C204" i="1"/>
  <c r="D164" i="1"/>
  <c r="C164" i="1"/>
  <c r="N164" i="1"/>
  <c r="L164" i="1"/>
  <c r="K164" i="1"/>
  <c r="J164" i="1"/>
  <c r="I164" i="1"/>
  <c r="G164" i="1"/>
  <c r="G175" i="1"/>
  <c r="F175" i="1"/>
  <c r="E175" i="1"/>
  <c r="C175" i="1"/>
  <c r="N175" i="1"/>
  <c r="M175" i="1"/>
  <c r="L175" i="1"/>
  <c r="J175" i="1"/>
  <c r="H187" i="1"/>
  <c r="G187" i="1"/>
  <c r="F187" i="1"/>
  <c r="D187" i="1"/>
  <c r="C187" i="1"/>
  <c r="N187" i="1"/>
  <c r="M187" i="1"/>
  <c r="K187" i="1"/>
  <c r="I112" i="1"/>
  <c r="G114" i="1"/>
  <c r="D119" i="1"/>
  <c r="C120" i="1"/>
  <c r="L124" i="1"/>
  <c r="K126" i="1"/>
  <c r="H130" i="1"/>
  <c r="G131" i="1"/>
  <c r="E134" i="1"/>
  <c r="M138" i="1"/>
  <c r="J142" i="1"/>
  <c r="H144" i="1"/>
  <c r="G145" i="1"/>
  <c r="F147" i="1"/>
  <c r="D149" i="1"/>
  <c r="M152" i="1"/>
  <c r="L154" i="1"/>
  <c r="J156" i="1"/>
  <c r="H158" i="1"/>
  <c r="G159" i="1"/>
  <c r="N163" i="1"/>
  <c r="F186" i="1"/>
  <c r="E206" i="1"/>
  <c r="E204" i="1"/>
  <c r="E212" i="1" s="1"/>
  <c r="H204" i="1"/>
  <c r="H212" i="1" s="1"/>
  <c r="C165" i="1"/>
  <c r="N165" i="1"/>
  <c r="M165" i="1"/>
  <c r="K165" i="1"/>
  <c r="J165" i="1"/>
  <c r="I165" i="1"/>
  <c r="H165" i="1"/>
  <c r="F165" i="1"/>
  <c r="F176" i="1"/>
  <c r="E176" i="1"/>
  <c r="D176" i="1"/>
  <c r="N176" i="1"/>
  <c r="M176" i="1"/>
  <c r="L176" i="1"/>
  <c r="K176" i="1"/>
  <c r="I176" i="1"/>
  <c r="J112" i="1"/>
  <c r="H114" i="1"/>
  <c r="E119" i="1"/>
  <c r="D120" i="1"/>
  <c r="M124" i="1"/>
  <c r="L126" i="1"/>
  <c r="I130" i="1"/>
  <c r="H131" i="1"/>
  <c r="F134" i="1"/>
  <c r="N138" i="1"/>
  <c r="K142" i="1"/>
  <c r="I144" i="1"/>
  <c r="H145" i="1"/>
  <c r="G147" i="1"/>
  <c r="E149" i="1"/>
  <c r="N152" i="1"/>
  <c r="M154" i="1"/>
  <c r="K156" i="1"/>
  <c r="I158" i="1"/>
  <c r="H159" i="1"/>
  <c r="E164" i="1"/>
  <c r="C180" i="1"/>
  <c r="J186" i="1"/>
  <c r="K212" i="1"/>
  <c r="N166" i="1"/>
  <c r="M166" i="1"/>
  <c r="L166" i="1"/>
  <c r="J166" i="1"/>
  <c r="I166" i="1"/>
  <c r="H166" i="1"/>
  <c r="G166" i="1"/>
  <c r="G219" i="1" s="1"/>
  <c r="G236" i="1" s="1"/>
  <c r="G252" i="1" s="1"/>
  <c r="E166" i="1"/>
  <c r="D178" i="1"/>
  <c r="C178" i="1"/>
  <c r="N178" i="1"/>
  <c r="L178" i="1"/>
  <c r="K178" i="1"/>
  <c r="J178" i="1"/>
  <c r="I178" i="1"/>
  <c r="G178" i="1"/>
  <c r="L112" i="1"/>
  <c r="J114" i="1"/>
  <c r="G119" i="1"/>
  <c r="F120" i="1"/>
  <c r="C124" i="1"/>
  <c r="N126" i="1"/>
  <c r="K130" i="1"/>
  <c r="J131" i="1"/>
  <c r="H134" i="1"/>
  <c r="D138" i="1"/>
  <c r="M142" i="1"/>
  <c r="K144" i="1"/>
  <c r="J145" i="1"/>
  <c r="I147" i="1"/>
  <c r="G149" i="1"/>
  <c r="D152" i="1"/>
  <c r="C154" i="1"/>
  <c r="M156" i="1"/>
  <c r="K158" i="1"/>
  <c r="J159" i="1"/>
  <c r="H164" i="1"/>
  <c r="M186" i="1"/>
  <c r="C206" i="1"/>
  <c r="L169" i="1"/>
  <c r="K169" i="1"/>
  <c r="J169" i="1"/>
  <c r="H169" i="1"/>
  <c r="G169" i="1"/>
  <c r="F169" i="1"/>
  <c r="E169" i="1"/>
  <c r="C169" i="1"/>
  <c r="N180" i="1"/>
  <c r="M180" i="1"/>
  <c r="L180" i="1"/>
  <c r="J180" i="1"/>
  <c r="I180" i="1"/>
  <c r="H180" i="1"/>
  <c r="G180" i="1"/>
  <c r="E180" i="1"/>
  <c r="O108" i="1"/>
  <c r="N112" i="1"/>
  <c r="L114" i="1"/>
  <c r="I119" i="1"/>
  <c r="H120" i="1"/>
  <c r="E124" i="1"/>
  <c r="D126" i="1"/>
  <c r="M130" i="1"/>
  <c r="L131" i="1"/>
  <c r="J134" i="1"/>
  <c r="F138" i="1"/>
  <c r="C142" i="1"/>
  <c r="M144" i="1"/>
  <c r="L145" i="1"/>
  <c r="K147" i="1"/>
  <c r="I149" i="1"/>
  <c r="F152" i="1"/>
  <c r="E154" i="1"/>
  <c r="C156" i="1"/>
  <c r="M158" i="1"/>
  <c r="L159" i="1"/>
  <c r="D165" i="1"/>
  <c r="H175" i="1"/>
  <c r="E178" i="1"/>
  <c r="I187" i="1"/>
  <c r="J206" i="1"/>
  <c r="J171" i="1"/>
  <c r="I171" i="1"/>
  <c r="H171" i="1"/>
  <c r="F171" i="1"/>
  <c r="E171" i="1"/>
  <c r="D171" i="1"/>
  <c r="C171" i="1"/>
  <c r="M171" i="1"/>
  <c r="M217" i="1" s="1"/>
  <c r="M234" i="1" s="1"/>
  <c r="M242" i="1" s="1"/>
  <c r="M182" i="1"/>
  <c r="L182" i="1"/>
  <c r="K182" i="1"/>
  <c r="I182" i="1"/>
  <c r="H182" i="1"/>
  <c r="G182" i="1"/>
  <c r="F182" i="1"/>
  <c r="D182" i="1"/>
  <c r="D192" i="1"/>
  <c r="C192" i="1"/>
  <c r="N192" i="1"/>
  <c r="L192" i="1"/>
  <c r="K192" i="1"/>
  <c r="J192" i="1"/>
  <c r="I192" i="1"/>
  <c r="G192" i="1"/>
  <c r="G165" i="1"/>
  <c r="D169" i="1"/>
  <c r="N171" i="1"/>
  <c r="K175" i="1"/>
  <c r="H178" i="1"/>
  <c r="E182" i="1"/>
  <c r="L187" i="1"/>
  <c r="N206" i="1"/>
  <c r="N204" i="1"/>
  <c r="N212" i="1" s="1"/>
  <c r="L204" i="1"/>
  <c r="L212" i="1" s="1"/>
  <c r="M204" i="1"/>
  <c r="M212" i="1" s="1"/>
  <c r="F204" i="1"/>
  <c r="F212" i="1" s="1"/>
  <c r="J216" i="1" l="1"/>
  <c r="J233" i="1" s="1"/>
  <c r="J241" i="1" s="1"/>
  <c r="J257" i="1" s="1"/>
  <c r="O144" i="1"/>
  <c r="F217" i="1"/>
  <c r="F234" i="1" s="1"/>
  <c r="F258" i="1" s="1"/>
  <c r="K218" i="1"/>
  <c r="K235" i="1" s="1"/>
  <c r="K243" i="1" s="1"/>
  <c r="I216" i="1"/>
  <c r="I233" i="1" s="1"/>
  <c r="I257" i="1" s="1"/>
  <c r="F216" i="1"/>
  <c r="F233" i="1" s="1"/>
  <c r="F249" i="1" s="1"/>
  <c r="N218" i="1"/>
  <c r="N235" i="1" s="1"/>
  <c r="N243" i="1" s="1"/>
  <c r="N251" i="1" s="1"/>
  <c r="O123" i="1"/>
  <c r="O183" i="1"/>
  <c r="H216" i="1"/>
  <c r="H233" i="1" s="1"/>
  <c r="O176" i="1"/>
  <c r="O156" i="1"/>
  <c r="O126" i="1"/>
  <c r="G216" i="1"/>
  <c r="G233" i="1" s="1"/>
  <c r="G257" i="1" s="1"/>
  <c r="M219" i="1"/>
  <c r="M236" i="1" s="1"/>
  <c r="M244" i="1" s="1"/>
  <c r="M252" i="1" s="1"/>
  <c r="I217" i="1"/>
  <c r="I234" i="1" s="1"/>
  <c r="I250" i="1" s="1"/>
  <c r="O145" i="1"/>
  <c r="O112" i="1"/>
  <c r="O191" i="1"/>
  <c r="O116" i="1"/>
  <c r="O138" i="1"/>
  <c r="H217" i="1"/>
  <c r="H234" i="1" s="1"/>
  <c r="H258" i="1" s="1"/>
  <c r="D216" i="1"/>
  <c r="D233" i="1" s="1"/>
  <c r="D257" i="1" s="1"/>
  <c r="K219" i="1"/>
  <c r="K236" i="1" s="1"/>
  <c r="K244" i="1" s="1"/>
  <c r="K252" i="1" s="1"/>
  <c r="O173" i="1"/>
  <c r="O117" i="1"/>
  <c r="O133" i="1"/>
  <c r="O142" i="1"/>
  <c r="O159" i="1"/>
  <c r="O134" i="1"/>
  <c r="O152" i="1"/>
  <c r="E219" i="1"/>
  <c r="E236" i="1" s="1"/>
  <c r="E260" i="1" s="1"/>
  <c r="O158" i="1"/>
  <c r="O130" i="1"/>
  <c r="O199" i="1"/>
  <c r="L218" i="1"/>
  <c r="L235" i="1" s="1"/>
  <c r="L243" i="1" s="1"/>
  <c r="L251" i="1" s="1"/>
  <c r="M258" i="1"/>
  <c r="M250" i="1"/>
  <c r="F250" i="1"/>
  <c r="H219" i="1"/>
  <c r="H236" i="1" s="1"/>
  <c r="H218" i="1"/>
  <c r="H235" i="1" s="1"/>
  <c r="O175" i="1"/>
  <c r="E259" i="1"/>
  <c r="O147" i="1"/>
  <c r="O114" i="1"/>
  <c r="O157" i="1"/>
  <c r="O155" i="1"/>
  <c r="O169" i="1"/>
  <c r="O140" i="1"/>
  <c r="G218" i="1"/>
  <c r="G235" i="1" s="1"/>
  <c r="I219" i="1"/>
  <c r="I236" i="1" s="1"/>
  <c r="I218" i="1"/>
  <c r="I235" i="1" s="1"/>
  <c r="K216" i="1"/>
  <c r="K233" i="1" s="1"/>
  <c r="K241" i="1" s="1"/>
  <c r="O141" i="1"/>
  <c r="O166" i="1"/>
  <c r="O149" i="1"/>
  <c r="O127" i="1"/>
  <c r="J219" i="1"/>
  <c r="J236" i="1" s="1"/>
  <c r="J244" i="1" s="1"/>
  <c r="J218" i="1"/>
  <c r="J235" i="1" s="1"/>
  <c r="J243" i="1" s="1"/>
  <c r="L216" i="1"/>
  <c r="L233" i="1" s="1"/>
  <c r="L241" i="1" s="1"/>
  <c r="O161" i="1"/>
  <c r="O184" i="1"/>
  <c r="O182" i="1"/>
  <c r="F218" i="1"/>
  <c r="F235" i="1" s="1"/>
  <c r="D217" i="1"/>
  <c r="D234" i="1" s="1"/>
  <c r="O119" i="1"/>
  <c r="E252" i="1"/>
  <c r="L219" i="1"/>
  <c r="L236" i="1" s="1"/>
  <c r="L244" i="1" s="1"/>
  <c r="K259" i="1"/>
  <c r="K251" i="1"/>
  <c r="N216" i="1"/>
  <c r="N233" i="1" s="1"/>
  <c r="N241" i="1" s="1"/>
  <c r="O187" i="1"/>
  <c r="C212" i="1"/>
  <c r="O204" i="1"/>
  <c r="M216" i="1"/>
  <c r="M233" i="1" s="1"/>
  <c r="M241" i="1" s="1"/>
  <c r="O128" i="1"/>
  <c r="G189" i="1"/>
  <c r="G214" i="1" s="1"/>
  <c r="G231" i="1" s="1"/>
  <c r="F189" i="1"/>
  <c r="F214" i="1" s="1"/>
  <c r="F231" i="1" s="1"/>
  <c r="E189" i="1"/>
  <c r="E214" i="1" s="1"/>
  <c r="E231" i="1" s="1"/>
  <c r="C189" i="1"/>
  <c r="C214" i="1" s="1"/>
  <c r="N189" i="1"/>
  <c r="M189" i="1"/>
  <c r="M214" i="1" s="1"/>
  <c r="M231" i="1" s="1"/>
  <c r="L189" i="1"/>
  <c r="L214" i="1" s="1"/>
  <c r="L231" i="1" s="1"/>
  <c r="J189" i="1"/>
  <c r="J214" i="1" s="1"/>
  <c r="J231" i="1" s="1"/>
  <c r="D189" i="1"/>
  <c r="D214" i="1" s="1"/>
  <c r="D231" i="1" s="1"/>
  <c r="K189" i="1"/>
  <c r="K214" i="1" s="1"/>
  <c r="K231" i="1" s="1"/>
  <c r="H189" i="1"/>
  <c r="O185" i="1"/>
  <c r="O148" i="1"/>
  <c r="C217" i="1"/>
  <c r="O164" i="1"/>
  <c r="G215" i="1"/>
  <c r="G232" i="1" s="1"/>
  <c r="C219" i="1"/>
  <c r="D218" i="1"/>
  <c r="D235" i="1" s="1"/>
  <c r="M260" i="1"/>
  <c r="M218" i="1"/>
  <c r="M235" i="1" s="1"/>
  <c r="M243" i="1" s="1"/>
  <c r="G217" i="1"/>
  <c r="G234" i="1" s="1"/>
  <c r="F219" i="1"/>
  <c r="F236" i="1" s="1"/>
  <c r="C216" i="1"/>
  <c r="O163" i="1"/>
  <c r="O177" i="1"/>
  <c r="I206" i="1"/>
  <c r="I204" i="1"/>
  <c r="I212" i="1" s="1"/>
  <c r="O198" i="1"/>
  <c r="H214" i="1"/>
  <c r="H231" i="1" s="1"/>
  <c r="O150" i="1"/>
  <c r="O186" i="1"/>
  <c r="O179" i="1"/>
  <c r="F190" i="1"/>
  <c r="F215" i="1" s="1"/>
  <c r="F232" i="1" s="1"/>
  <c r="E190" i="1"/>
  <c r="E215" i="1" s="1"/>
  <c r="E232" i="1" s="1"/>
  <c r="D190" i="1"/>
  <c r="D215" i="1" s="1"/>
  <c r="D232" i="1" s="1"/>
  <c r="N190" i="1"/>
  <c r="N215" i="1" s="1"/>
  <c r="N232" i="1" s="1"/>
  <c r="N240" i="1" s="1"/>
  <c r="M190" i="1"/>
  <c r="M215" i="1" s="1"/>
  <c r="M232" i="1" s="1"/>
  <c r="M240" i="1" s="1"/>
  <c r="L190" i="1"/>
  <c r="L215" i="1" s="1"/>
  <c r="L232" i="1" s="1"/>
  <c r="L240" i="1" s="1"/>
  <c r="K190" i="1"/>
  <c r="K215" i="1" s="1"/>
  <c r="K232" i="1" s="1"/>
  <c r="K240" i="1" s="1"/>
  <c r="J190" i="1"/>
  <c r="J215" i="1" s="1"/>
  <c r="J232" i="1" s="1"/>
  <c r="J240" i="1" s="1"/>
  <c r="H190" i="1"/>
  <c r="H215" i="1" s="1"/>
  <c r="H232" i="1" s="1"/>
  <c r="G190" i="1"/>
  <c r="C190" i="1"/>
  <c r="E217" i="1"/>
  <c r="E234" i="1" s="1"/>
  <c r="C218" i="1"/>
  <c r="O165" i="1"/>
  <c r="J217" i="1"/>
  <c r="J234" i="1" s="1"/>
  <c r="J242" i="1" s="1"/>
  <c r="O131" i="1"/>
  <c r="E216" i="1"/>
  <c r="E233" i="1" s="1"/>
  <c r="O193" i="1"/>
  <c r="I190" i="1"/>
  <c r="I215" i="1" s="1"/>
  <c r="I232" i="1" s="1"/>
  <c r="O135" i="1"/>
  <c r="O121" i="1"/>
  <c r="I214" i="1"/>
  <c r="I231" i="1" s="1"/>
  <c r="N219" i="1"/>
  <c r="N236" i="1" s="1"/>
  <c r="N244" i="1" s="1"/>
  <c r="K217" i="1"/>
  <c r="K234" i="1" s="1"/>
  <c r="K242" i="1" s="1"/>
  <c r="O168" i="1"/>
  <c r="O137" i="1"/>
  <c r="O172" i="1"/>
  <c r="D260" i="1"/>
  <c r="G260" i="1"/>
  <c r="O171" i="1"/>
  <c r="O178" i="1"/>
  <c r="O120" i="1"/>
  <c r="L217" i="1"/>
  <c r="L234" i="1" s="1"/>
  <c r="L242" i="1" s="1"/>
  <c r="O170" i="1"/>
  <c r="O194" i="1"/>
  <c r="O151" i="1"/>
  <c r="N214" i="1"/>
  <c r="N231" i="1" s="1"/>
  <c r="O113" i="1"/>
  <c r="O180" i="1"/>
  <c r="O192" i="1"/>
  <c r="O154" i="1"/>
  <c r="O124" i="1"/>
  <c r="N217" i="1"/>
  <c r="N234" i="1" s="1"/>
  <c r="N242" i="1" s="1"/>
  <c r="C215" i="1"/>
  <c r="O162" i="1"/>
  <c r="I249" i="1" l="1"/>
  <c r="G249" i="1"/>
  <c r="H250" i="1"/>
  <c r="N259" i="1"/>
  <c r="F257" i="1"/>
  <c r="J249" i="1"/>
  <c r="L259" i="1"/>
  <c r="O241" i="1"/>
  <c r="K260" i="1"/>
  <c r="D249" i="1"/>
  <c r="I258" i="1"/>
  <c r="H249" i="1"/>
  <c r="H257" i="1"/>
  <c r="N256" i="1"/>
  <c r="N248" i="1"/>
  <c r="F248" i="1"/>
  <c r="F256" i="1"/>
  <c r="E237" i="1"/>
  <c r="E261" i="1" s="1"/>
  <c r="E255" i="1"/>
  <c r="E247" i="1"/>
  <c r="M237" i="1"/>
  <c r="M245" i="1" s="1"/>
  <c r="M261" i="1" s="1"/>
  <c r="M239" i="1"/>
  <c r="O214" i="1"/>
  <c r="C231" i="1"/>
  <c r="C222" i="1"/>
  <c r="D222" i="1" s="1"/>
  <c r="E222" i="1" s="1"/>
  <c r="F222" i="1" s="1"/>
  <c r="G222" i="1" s="1"/>
  <c r="H222" i="1" s="1"/>
  <c r="I222" i="1" s="1"/>
  <c r="J222" i="1" s="1"/>
  <c r="K222" i="1" s="1"/>
  <c r="L222" i="1" s="1"/>
  <c r="M222" i="1" s="1"/>
  <c r="N222" i="1" s="1"/>
  <c r="F255" i="1"/>
  <c r="F237" i="1"/>
  <c r="F261" i="1" s="1"/>
  <c r="F247" i="1"/>
  <c r="M256" i="1"/>
  <c r="M248" i="1"/>
  <c r="L239" i="1"/>
  <c r="L237" i="1"/>
  <c r="L245" i="1" s="1"/>
  <c r="L261" i="1" s="1"/>
  <c r="D256" i="1"/>
  <c r="D248" i="1"/>
  <c r="H248" i="1"/>
  <c r="H256" i="1"/>
  <c r="K239" i="1"/>
  <c r="K237" i="1"/>
  <c r="K245" i="1" s="1"/>
  <c r="K261" i="1" s="1"/>
  <c r="D247" i="1"/>
  <c r="D237" i="1"/>
  <c r="D261" i="1" s="1"/>
  <c r="D255" i="1"/>
  <c r="L256" i="1"/>
  <c r="L248" i="1"/>
  <c r="N252" i="1"/>
  <c r="N260" i="1"/>
  <c r="K257" i="1"/>
  <c r="K249" i="1"/>
  <c r="I256" i="1"/>
  <c r="I248" i="1"/>
  <c r="O218" i="1"/>
  <c r="C235" i="1"/>
  <c r="C226" i="1"/>
  <c r="D226" i="1" s="1"/>
  <c r="E226" i="1" s="1"/>
  <c r="F226" i="1" s="1"/>
  <c r="G226" i="1" s="1"/>
  <c r="H226" i="1" s="1"/>
  <c r="I226" i="1" s="1"/>
  <c r="J226" i="1" s="1"/>
  <c r="K226" i="1" s="1"/>
  <c r="L226" i="1" s="1"/>
  <c r="M226" i="1" s="1"/>
  <c r="N226" i="1" s="1"/>
  <c r="C236" i="1"/>
  <c r="C227" i="1"/>
  <c r="D227" i="1" s="1"/>
  <c r="E227" i="1" s="1"/>
  <c r="F227" i="1" s="1"/>
  <c r="G227" i="1" s="1"/>
  <c r="H227" i="1" s="1"/>
  <c r="I227" i="1" s="1"/>
  <c r="J227" i="1" s="1"/>
  <c r="K227" i="1" s="1"/>
  <c r="L227" i="1" s="1"/>
  <c r="M227" i="1" s="1"/>
  <c r="N227" i="1" s="1"/>
  <c r="O219" i="1"/>
  <c r="N249" i="1"/>
  <c r="N257" i="1"/>
  <c r="I251" i="1"/>
  <c r="I259" i="1"/>
  <c r="H237" i="1"/>
  <c r="H261" i="1" s="1"/>
  <c r="H255" i="1"/>
  <c r="H247" i="1"/>
  <c r="O215" i="1"/>
  <c r="C232" i="1"/>
  <c r="C223" i="1"/>
  <c r="D223" i="1" s="1"/>
  <c r="E223" i="1" s="1"/>
  <c r="F223" i="1" s="1"/>
  <c r="G223" i="1" s="1"/>
  <c r="H223" i="1" s="1"/>
  <c r="I223" i="1" s="1"/>
  <c r="J223" i="1" s="1"/>
  <c r="K223" i="1" s="1"/>
  <c r="L223" i="1" s="1"/>
  <c r="M223" i="1" s="1"/>
  <c r="N223" i="1" s="1"/>
  <c r="D259" i="1"/>
  <c r="D251" i="1"/>
  <c r="E250" i="1"/>
  <c r="E258" i="1"/>
  <c r="G248" i="1"/>
  <c r="G256" i="1"/>
  <c r="I252" i="1"/>
  <c r="I260" i="1"/>
  <c r="K256" i="1"/>
  <c r="K248" i="1"/>
  <c r="I237" i="1"/>
  <c r="I261" i="1" s="1"/>
  <c r="I247" i="1"/>
  <c r="I255" i="1"/>
  <c r="O189" i="1"/>
  <c r="L257" i="1"/>
  <c r="L249" i="1"/>
  <c r="G251" i="1"/>
  <c r="G259" i="1"/>
  <c r="L258" i="1"/>
  <c r="L250" i="1"/>
  <c r="N258" i="1"/>
  <c r="N250" i="1"/>
  <c r="O217" i="1"/>
  <c r="C234" i="1"/>
  <c r="C225" i="1"/>
  <c r="D225" i="1" s="1"/>
  <c r="E225" i="1" s="1"/>
  <c r="F225" i="1" s="1"/>
  <c r="G225" i="1" s="1"/>
  <c r="H225" i="1" s="1"/>
  <c r="I225" i="1" s="1"/>
  <c r="J225" i="1" s="1"/>
  <c r="K225" i="1" s="1"/>
  <c r="L225" i="1" s="1"/>
  <c r="M225" i="1" s="1"/>
  <c r="N225" i="1" s="1"/>
  <c r="L252" i="1"/>
  <c r="L260" i="1"/>
  <c r="J259" i="1"/>
  <c r="J251" i="1"/>
  <c r="O243" i="1"/>
  <c r="J258" i="1"/>
  <c r="J250" i="1"/>
  <c r="O242" i="1"/>
  <c r="O190" i="1"/>
  <c r="J260" i="1"/>
  <c r="J252" i="1"/>
  <c r="O244" i="1"/>
  <c r="H259" i="1"/>
  <c r="H251" i="1"/>
  <c r="O216" i="1"/>
  <c r="C233" i="1"/>
  <c r="C224" i="1"/>
  <c r="D224" i="1" s="1"/>
  <c r="E224" i="1" s="1"/>
  <c r="F224" i="1" s="1"/>
  <c r="G224" i="1" s="1"/>
  <c r="H224" i="1" s="1"/>
  <c r="I224" i="1" s="1"/>
  <c r="J224" i="1" s="1"/>
  <c r="K224" i="1" s="1"/>
  <c r="L224" i="1" s="1"/>
  <c r="M224" i="1" s="1"/>
  <c r="N224" i="1" s="1"/>
  <c r="H252" i="1"/>
  <c r="H260" i="1"/>
  <c r="J239" i="1"/>
  <c r="J237" i="1"/>
  <c r="J245" i="1" s="1"/>
  <c r="J261" i="1" s="1"/>
  <c r="E248" i="1"/>
  <c r="E256" i="1"/>
  <c r="G237" i="1"/>
  <c r="G261" i="1" s="1"/>
  <c r="G255" i="1"/>
  <c r="G247" i="1"/>
  <c r="J256" i="1"/>
  <c r="J248" i="1"/>
  <c r="O240" i="1"/>
  <c r="G250" i="1"/>
  <c r="G258" i="1"/>
  <c r="D258" i="1"/>
  <c r="D250" i="1"/>
  <c r="K258" i="1"/>
  <c r="K250" i="1"/>
  <c r="N239" i="1"/>
  <c r="N237" i="1"/>
  <c r="N245" i="1" s="1"/>
  <c r="N261" i="1" s="1"/>
  <c r="F252" i="1"/>
  <c r="F260" i="1"/>
  <c r="E249" i="1"/>
  <c r="E257" i="1"/>
  <c r="M251" i="1"/>
  <c r="M259" i="1"/>
  <c r="M257" i="1"/>
  <c r="M249" i="1"/>
  <c r="F259" i="1"/>
  <c r="F251" i="1"/>
  <c r="M247" i="1" l="1"/>
  <c r="M253" i="1" s="1"/>
  <c r="M255" i="1"/>
  <c r="N247" i="1"/>
  <c r="N253" i="1" s="1"/>
  <c r="N255" i="1"/>
  <c r="C257" i="1"/>
  <c r="O257" i="1" s="1"/>
  <c r="C249" i="1"/>
  <c r="E253" i="1"/>
  <c r="L247" i="1"/>
  <c r="L253" i="1" s="1"/>
  <c r="L255" i="1"/>
  <c r="G253" i="1"/>
  <c r="C258" i="1"/>
  <c r="O258" i="1" s="1"/>
  <c r="C250" i="1"/>
  <c r="I253" i="1"/>
  <c r="C260" i="1"/>
  <c r="O260" i="1" s="1"/>
  <c r="C252" i="1"/>
  <c r="C237" i="1"/>
  <c r="C261" i="1" s="1"/>
  <c r="O261" i="1" s="1"/>
  <c r="C247" i="1"/>
  <c r="C255" i="1"/>
  <c r="O255" i="1" s="1"/>
  <c r="C248" i="1"/>
  <c r="C256" i="1"/>
  <c r="O256" i="1" s="1"/>
  <c r="F253" i="1"/>
  <c r="K247" i="1"/>
  <c r="K253" i="1" s="1"/>
  <c r="K255" i="1"/>
  <c r="J255" i="1"/>
  <c r="J247" i="1"/>
  <c r="J253" i="1" s="1"/>
  <c r="O239" i="1"/>
  <c r="C251" i="1"/>
  <c r="C259" i="1"/>
  <c r="O259" i="1" s="1"/>
  <c r="D253" i="1"/>
  <c r="H253" i="1"/>
  <c r="C264" i="1" l="1"/>
  <c r="D264" i="1" s="1"/>
  <c r="O248" i="1"/>
  <c r="C253" i="1"/>
  <c r="O253" i="1" s="1"/>
  <c r="C263" i="1"/>
  <c r="O247" i="1"/>
  <c r="O249" i="1"/>
  <c r="C265" i="1"/>
  <c r="D265" i="1" s="1"/>
  <c r="O245" i="1"/>
  <c r="O251" i="1"/>
  <c r="C267" i="1"/>
  <c r="D267" i="1" s="1"/>
  <c r="O252" i="1"/>
  <c r="C268" i="1"/>
  <c r="D268" i="1" s="1"/>
  <c r="O250" i="1"/>
  <c r="C266" i="1"/>
  <c r="D266" i="1" s="1"/>
  <c r="C269" i="1" l="1"/>
  <c r="D263" i="1"/>
  <c r="D269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Shawn Barker</author>
    <author>Bradley Stapley</author>
  </authors>
  <commentList>
    <comment ref="I73" authorId="0" shapeId="0" xr:uid="{BA06BCF5-DF3B-4F7B-B6EF-BBD8718C88CB}">
      <text>
        <r>
          <rPr>
            <b/>
            <sz val="9"/>
            <color indexed="81"/>
            <rFont val="Tahoma"/>
            <family val="2"/>
          </rPr>
          <t>Shawn Barker:</t>
        </r>
        <r>
          <rPr>
            <sz val="9"/>
            <color indexed="81"/>
            <rFont val="Tahoma"/>
            <family val="2"/>
          </rPr>
          <t xml:space="preserve">
This is correct per finance report</t>
        </r>
      </text>
    </comment>
    <comment ref="J73" authorId="0" shapeId="0" xr:uid="{0B4E9977-5264-4171-BF4E-6609CD71A7B3}">
      <text>
        <r>
          <rPr>
            <b/>
            <sz val="9"/>
            <color indexed="81"/>
            <rFont val="Tahoma"/>
            <family val="2"/>
          </rPr>
          <t>Shawn Barker:</t>
        </r>
        <r>
          <rPr>
            <sz val="9"/>
            <color indexed="81"/>
            <rFont val="Tahoma"/>
            <family val="2"/>
          </rPr>
          <t xml:space="preserve">
This is correct per finance report</t>
        </r>
      </text>
    </comment>
    <comment ref="H79" authorId="1" shapeId="0" xr:uid="{1CB845F2-5BE6-4413-B8B9-BB73F8870C5D}">
      <text>
        <r>
          <rPr>
            <b/>
            <sz val="9"/>
            <color indexed="81"/>
            <rFont val="Tahoma"/>
            <family val="2"/>
          </rPr>
          <t>Bradley Stapley:</t>
        </r>
        <r>
          <rPr>
            <sz val="9"/>
            <color indexed="81"/>
            <rFont val="Tahoma"/>
            <family val="2"/>
          </rPr>
          <t xml:space="preserve">
Entered 12,232.44</t>
        </r>
      </text>
    </comment>
    <comment ref="O255" authorId="1" shapeId="0" xr:uid="{720D9CDE-DEC5-4EBA-B1DD-0AB6441FC5DD}">
      <text>
        <r>
          <rPr>
            <b/>
            <sz val="9"/>
            <color indexed="81"/>
            <rFont val="Tahoma"/>
            <family val="2"/>
          </rPr>
          <t>Bradley Stapley:</t>
        </r>
        <r>
          <rPr>
            <sz val="9"/>
            <color indexed="81"/>
            <rFont val="Tahoma"/>
            <family val="2"/>
          </rPr>
          <t xml:space="preserve">
Need to update formulas in this cell
 each time you enter a new month's actual revenues.</t>
        </r>
      </text>
    </comment>
    <comment ref="O256" authorId="1" shapeId="0" xr:uid="{8AC3E1A6-5067-441B-803E-216D2942873A}">
      <text>
        <r>
          <rPr>
            <b/>
            <sz val="9"/>
            <color indexed="81"/>
            <rFont val="Tahoma"/>
            <family val="2"/>
          </rPr>
          <t>Bradley Stapley:</t>
        </r>
        <r>
          <rPr>
            <sz val="9"/>
            <color indexed="81"/>
            <rFont val="Tahoma"/>
            <family val="2"/>
          </rPr>
          <t xml:space="preserve">
Need to update formulas in this cell
 each time you enter a new month's actual revenues.</t>
        </r>
      </text>
    </comment>
    <comment ref="O257" authorId="1" shapeId="0" xr:uid="{687ADF2A-E1D3-4D30-A0D2-9EA9D8C2CEA0}">
      <text>
        <r>
          <rPr>
            <b/>
            <sz val="9"/>
            <color indexed="81"/>
            <rFont val="Tahoma"/>
            <family val="2"/>
          </rPr>
          <t>Bradley Stapley:</t>
        </r>
        <r>
          <rPr>
            <sz val="9"/>
            <color indexed="81"/>
            <rFont val="Tahoma"/>
            <family val="2"/>
          </rPr>
          <t xml:space="preserve">
Need to update formulas in this cell
 each time you enter a new month's actual revenues.</t>
        </r>
      </text>
    </comment>
    <comment ref="O258" authorId="1" shapeId="0" xr:uid="{21E82556-8219-433C-808C-5598E27C9F38}">
      <text>
        <r>
          <rPr>
            <b/>
            <sz val="9"/>
            <color indexed="81"/>
            <rFont val="Tahoma"/>
            <family val="2"/>
          </rPr>
          <t>Bradley Stapley:</t>
        </r>
        <r>
          <rPr>
            <sz val="9"/>
            <color indexed="81"/>
            <rFont val="Tahoma"/>
            <family val="2"/>
          </rPr>
          <t xml:space="preserve">
Need to update formulas in this cell
 each time you enter a new month's actual revenues.</t>
        </r>
      </text>
    </comment>
    <comment ref="O259" authorId="1" shapeId="0" xr:uid="{28F31F3A-A999-48EE-8F26-401DE8205096}">
      <text>
        <r>
          <rPr>
            <b/>
            <sz val="9"/>
            <color indexed="81"/>
            <rFont val="Tahoma"/>
            <family val="2"/>
          </rPr>
          <t>Bradley Stapley:</t>
        </r>
        <r>
          <rPr>
            <sz val="9"/>
            <color indexed="81"/>
            <rFont val="Tahoma"/>
            <family val="2"/>
          </rPr>
          <t xml:space="preserve">
Need to update formulas in this cell
 each time you enter a new month's actual revenues.</t>
        </r>
      </text>
    </comment>
    <comment ref="O260" authorId="1" shapeId="0" xr:uid="{D775CE59-9447-471F-A876-6B18B02E7819}">
      <text>
        <r>
          <rPr>
            <b/>
            <sz val="9"/>
            <color indexed="81"/>
            <rFont val="Tahoma"/>
            <family val="2"/>
          </rPr>
          <t>Bradley Stapley:</t>
        </r>
        <r>
          <rPr>
            <sz val="9"/>
            <color indexed="81"/>
            <rFont val="Tahoma"/>
            <family val="2"/>
          </rPr>
          <t xml:space="preserve">
Need to update formulas in this cell
 each time you enter a new month's actual revenues.</t>
        </r>
      </text>
    </comment>
  </commentList>
</comments>
</file>

<file path=xl/sharedStrings.xml><?xml version="1.0" encoding="utf-8"?>
<sst xmlns="http://schemas.openxmlformats.org/spreadsheetml/2006/main" count="474" uniqueCount="54">
  <si>
    <t>Water Revenue Budget Tracking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</si>
  <si>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</si>
  <si>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</si>
  <si>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</si>
  <si>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</si>
  <si>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</si>
  <si>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</si>
  <si>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</si>
  <si>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</si>
  <si>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</si>
  <si>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Apr</t>
  </si>
  <si>
    <t>May</t>
  </si>
  <si>
    <t>Jun</t>
  </si>
  <si>
    <t>Historic Actuals</t>
  </si>
  <si>
    <t>FY 2013</t>
  </si>
  <si>
    <t>51-3700-001</t>
  </si>
  <si>
    <t>Sale of Culinary Water - Commercial</t>
  </si>
  <si>
    <t>51-3700-002</t>
  </si>
  <si>
    <t>Sale of Culinary Water - Industrial</t>
  </si>
  <si>
    <t>51-3700-711</t>
  </si>
  <si>
    <t>Sale of Culinary Water - Residential</t>
  </si>
  <si>
    <t>51-3700-729</t>
  </si>
  <si>
    <t>Sale of Pressurized Irrigation Water</t>
  </si>
  <si>
    <t>51-3700-727</t>
  </si>
  <si>
    <t>Water Impact Fees</t>
  </si>
  <si>
    <t>51-3700-730</t>
  </si>
  <si>
    <t>Secondary Water Impact Fees</t>
  </si>
  <si>
    <t>FY 2014</t>
  </si>
  <si>
    <t>FY 2015</t>
  </si>
  <si>
    <t>FY 2016</t>
  </si>
  <si>
    <t>FY 2017</t>
  </si>
  <si>
    <t>FY 2018</t>
  </si>
  <si>
    <t>FY 2019</t>
  </si>
  <si>
    <t>FY 2020</t>
  </si>
  <si>
    <t>FY 2021</t>
  </si>
  <si>
    <t>FY 2022</t>
  </si>
  <si>
    <t>FY 2023</t>
  </si>
  <si>
    <t>FY 2024</t>
  </si>
  <si>
    <t>FY 2025</t>
  </si>
  <si>
    <t>Monthly % of Total</t>
  </si>
  <si>
    <t>Prior-Year Comparison</t>
  </si>
  <si>
    <t>FY 2025 vs FY 2024 ($)</t>
  </si>
  <si>
    <t>YTD</t>
  </si>
  <si>
    <t>FY 2025 vs FY 2024 (%)</t>
  </si>
  <si>
    <r>
      <rPr>
        <b/>
        <sz val="14"/>
        <color rgb="FFFF0000"/>
        <rFont val="Microsoft Sans Serif"/>
        <family val="2"/>
      </rPr>
      <t>5 YR</t>
    </r>
    <r>
      <rPr>
        <b/>
        <sz val="14"/>
        <color theme="1"/>
        <rFont val="Microsoft Sans Serif"/>
        <family val="2"/>
      </rPr>
      <t xml:space="preserve"> Historic Average Distribution (Monthly % of Total)</t>
    </r>
  </si>
  <si>
    <t>Historic Average Distribution (Cumulative % of Total)</t>
  </si>
  <si>
    <t>Current Year Budget Projections</t>
  </si>
  <si>
    <t>Annual Budget</t>
  </si>
  <si>
    <t>Current Year Actual</t>
  </si>
  <si>
    <t>Actual vs Budget ($)</t>
  </si>
  <si>
    <t>Amount +/- Budget ($)</t>
  </si>
  <si>
    <t>Actual vs Budget (%)</t>
  </si>
  <si>
    <t>Amount +/- Budget (%)</t>
  </si>
  <si>
    <t>Cumulative +/-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</si>
</sst>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%"/>
    <numFmt numFmtId="165" formatCode="_(* #,##0_);_(* \(#,##0\);_(* &quot;-&quot;??_);_(@_)"/>
    <numFmt numFmtId="166" formatCode="0.0%"/>
    <numFmt numFmtId="167" formatCode="_(&quot;$&quot;* #,##0_);_(&quot;$&quot;* \(#,##0\);_(&quot;$&quot;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Microsoft Sans Serif"/>
      <family val="2"/>
    </font>
    <font>
      <sz val="16"/>
      <color theme="1"/>
      <name val="Microsoft Sans Serif"/>
      <family val="2"/>
    </font>
    <font>
      <b/>
      <i/>
      <sz val="16"/>
      <color theme="1"/>
      <name val="Microsoft Sans Serif"/>
      <family val="2"/>
    </font>
    <font>
      <b/>
      <sz val="12"/>
      <color theme="1"/>
      <name val="Microsoft Sans Serif"/>
      <family val="2"/>
    </font>
    <font>
      <sz val="12"/>
      <color theme="1"/>
      <name val="Microsoft Sans Serif"/>
      <family val="2"/>
    </font>
    <font>
      <sz val="14"/>
      <color theme="1"/>
      <name val="Microsoft Sans Serif"/>
      <family val="2"/>
    </font>
    <font>
      <b/>
      <sz val="14"/>
      <color theme="1"/>
      <name val="Microsoft Sans Serif"/>
      <family val="2"/>
    </font>
    <font>
      <b/>
      <sz val="14"/>
      <color rgb="FFFF0000"/>
      <name val="Microsoft Sans Serif"/>
      <family val="2"/>
    </font>
    <font>
      <b/>
      <i/>
      <sz val="14"/>
      <color theme="1"/>
      <name val="Microsoft Sans Serif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double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3">
    <xf numFmtId="0" fontId="0" fillId="0" borderId="0" xfId="0"/>
    <xf numFmtId="0" fontId="2" fillId="2" borderId="0" xfId="0" applyFont="1" applyFill="1"/>
    <xf numFmtId="0" fontId="3" fillId="2" borderId="0" xfId="0" applyFont="1" applyFill="1"/>
    <xf numFmtId="14" fontId="4" fillId="0" borderId="0" xfId="0" applyNumberFormat="1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14" fontId="7" fillId="0" borderId="0" xfId="0" applyNumberFormat="1" applyFont="1"/>
    <xf numFmtId="14" fontId="8" fillId="0" borderId="0" xfId="0" applyNumberFormat="1" applyFont="1"/>
    <xf numFmtId="43" fontId="7" fillId="0" borderId="0" xfId="1" applyFont="1"/>
    <xf numFmtId="43" fontId="8" fillId="0" borderId="0" xfId="1" applyFont="1"/>
    <xf numFmtId="43" fontId="7" fillId="0" borderId="1" xfId="1" applyFont="1" applyBorder="1"/>
    <xf numFmtId="43" fontId="8" fillId="0" borderId="1" xfId="1" applyFont="1" applyBorder="1"/>
    <xf numFmtId="43" fontId="7" fillId="0" borderId="0" xfId="1" applyFont="1" applyFill="1"/>
    <xf numFmtId="43" fontId="6" fillId="0" borderId="0" xfId="0" applyNumberFormat="1" applyFont="1"/>
    <xf numFmtId="0" fontId="8" fillId="3" borderId="0" xfId="0" applyFont="1" applyFill="1"/>
    <xf numFmtId="14" fontId="7" fillId="0" borderId="0" xfId="1" applyNumberFormat="1" applyFont="1" applyBorder="1"/>
    <xf numFmtId="43" fontId="8" fillId="0" borderId="0" xfId="1" applyFont="1" applyBorder="1"/>
    <xf numFmtId="43" fontId="7" fillId="0" borderId="2" xfId="1" applyFont="1" applyFill="1" applyBorder="1"/>
    <xf numFmtId="43" fontId="7" fillId="0" borderId="0" xfId="1" applyFont="1" applyFill="1" applyBorder="1"/>
    <xf numFmtId="43" fontId="8" fillId="0" borderId="0" xfId="1" applyFont="1" applyFill="1" applyBorder="1"/>
    <xf numFmtId="43" fontId="7" fillId="0" borderId="3" xfId="1" applyFont="1" applyFill="1" applyBorder="1"/>
    <xf numFmtId="43" fontId="7" fillId="0" borderId="4" xfId="1" applyFont="1" applyFill="1" applyBorder="1"/>
    <xf numFmtId="43" fontId="8" fillId="0" borderId="1" xfId="1" applyFont="1" applyFill="1" applyBorder="1"/>
    <xf numFmtId="14" fontId="7" fillId="0" borderId="0" xfId="1" applyNumberFormat="1" applyFont="1" applyFill="1" applyBorder="1"/>
    <xf numFmtId="43" fontId="7" fillId="0" borderId="0" xfId="0" applyNumberFormat="1" applyFont="1"/>
    <xf numFmtId="43" fontId="7" fillId="0" borderId="4" xfId="1" applyFont="1" applyBorder="1"/>
    <xf numFmtId="43" fontId="7" fillId="0" borderId="0" xfId="1" applyFont="1" applyBorder="1"/>
    <xf numFmtId="43" fontId="7" fillId="4" borderId="0" xfId="1" applyFont="1" applyFill="1" applyBorder="1"/>
    <xf numFmtId="9" fontId="7" fillId="0" borderId="0" xfId="3" applyFont="1"/>
    <xf numFmtId="9" fontId="7" fillId="0" borderId="0" xfId="3" applyFont="1" applyFill="1"/>
    <xf numFmtId="9" fontId="8" fillId="0" borderId="0" xfId="0" applyNumberFormat="1" applyFont="1"/>
    <xf numFmtId="0" fontId="8" fillId="0" borderId="0" xfId="0" applyFont="1" applyAlignment="1">
      <alignment horizontal="center"/>
    </xf>
    <xf numFmtId="43" fontId="7" fillId="4" borderId="0" xfId="0" applyNumberFormat="1" applyFont="1" applyFill="1"/>
    <xf numFmtId="43" fontId="8" fillId="5" borderId="0" xfId="0" applyNumberFormat="1" applyFont="1" applyFill="1"/>
    <xf numFmtId="43" fontId="7" fillId="6" borderId="1" xfId="0" applyNumberFormat="1" applyFont="1" applyFill="1" applyBorder="1"/>
    <xf numFmtId="43" fontId="7" fillId="0" borderId="1" xfId="0" applyNumberFormat="1" applyFont="1" applyBorder="1"/>
    <xf numFmtId="164" fontId="7" fillId="0" borderId="0" xfId="0" applyNumberFormat="1" applyFont="1"/>
    <xf numFmtId="9" fontId="7" fillId="0" borderId="0" xfId="0" applyNumberFormat="1" applyFont="1"/>
    <xf numFmtId="14" fontId="10" fillId="0" borderId="0" xfId="0" applyNumberFormat="1" applyFont="1" applyAlignment="1">
      <alignment horizontal="center"/>
    </xf>
    <xf numFmtId="0" fontId="8" fillId="7" borderId="0" xfId="0" applyFont="1" applyFill="1" applyAlignment="1">
      <alignment horizontal="center"/>
    </xf>
    <xf numFmtId="165" fontId="7" fillId="0" borderId="0" xfId="0" applyNumberFormat="1" applyFont="1"/>
    <xf numFmtId="43" fontId="8" fillId="7" borderId="0" xfId="1" applyFont="1" applyFill="1"/>
    <xf numFmtId="165" fontId="7" fillId="0" borderId="1" xfId="0" applyNumberFormat="1" applyFont="1" applyBorder="1"/>
    <xf numFmtId="43" fontId="8" fillId="7" borderId="1" xfId="1" applyFont="1" applyFill="1" applyBorder="1"/>
    <xf numFmtId="43" fontId="8" fillId="0" borderId="0" xfId="0" applyNumberFormat="1" applyFont="1"/>
    <xf numFmtId="43" fontId="7" fillId="3" borderId="0" xfId="0" applyNumberFormat="1" applyFont="1" applyFill="1"/>
    <xf numFmtId="43" fontId="8" fillId="8" borderId="0" xfId="0" applyNumberFormat="1" applyFont="1" applyFill="1"/>
    <xf numFmtId="43" fontId="8" fillId="0" borderId="1" xfId="0" applyNumberFormat="1" applyFont="1" applyBorder="1"/>
    <xf numFmtId="0" fontId="8" fillId="0" borderId="0" xfId="0" applyFont="1" applyAlignment="1">
      <alignment horizontal="right"/>
    </xf>
    <xf numFmtId="166" fontId="7" fillId="0" borderId="0" xfId="3" applyNumberFormat="1" applyFont="1"/>
    <xf numFmtId="166" fontId="8" fillId="3" borderId="0" xfId="3" applyNumberFormat="1" applyFont="1" applyFill="1"/>
    <xf numFmtId="166" fontId="7" fillId="0" borderId="1" xfId="3" applyNumberFormat="1" applyFont="1" applyBorder="1"/>
    <xf numFmtId="166" fontId="8" fillId="3" borderId="1" xfId="3" applyNumberFormat="1" applyFont="1" applyFill="1" applyBorder="1"/>
    <xf numFmtId="166" fontId="6" fillId="0" borderId="0" xfId="3" applyNumberFormat="1" applyFont="1"/>
    <xf numFmtId="43" fontId="6" fillId="4" borderId="0" xfId="0" applyNumberFormat="1" applyFont="1" applyFill="1"/>
    <xf numFmtId="43" fontId="6" fillId="0" borderId="1" xfId="0" applyNumberFormat="1" applyFont="1" applyBorder="1"/>
    <xf numFmtId="43" fontId="6" fillId="4" borderId="1" xfId="0" applyNumberFormat="1" applyFont="1" applyFill="1" applyBorder="1"/>
    <xf numFmtId="0" fontId="6" fillId="0" borderId="0" xfId="0" applyFont="1" applyAlignment="1">
      <alignment wrapText="1"/>
    </xf>
    <xf numFmtId="9" fontId="6" fillId="0" borderId="0" xfId="0" applyNumberFormat="1" applyFont="1"/>
    <xf numFmtId="167" fontId="6" fillId="0" borderId="0" xfId="2" applyNumberFormat="1" applyFont="1"/>
    <xf numFmtId="167" fontId="5" fillId="0" borderId="0" xfId="0" applyNumberFormat="1" applyFont="1"/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BF144E-FE4B-4BDD-AF63-8A5A3A927723}">
  <dimension ref="A1:O280"/>
  <sheetViews>
    <sheetView tabSelected="1" workbookViewId="0">
      <selection activeCell="I253" sqref="I253"/>
    </sheetView>
  </sheetViews>
  <sheetFormatPr defaultColWidth="10.44140625" defaultRowHeight="15.6" x14ac:dyDescent="0.3"/>
  <cols>
    <col min="1" max="1" width="15.5546875" style="5" customWidth="1"/>
    <col min="2" max="2" width="63.6640625" style="5" customWidth="1"/>
    <col min="3" max="3" width="19.5546875" style="5" bestFit="1" customWidth="1"/>
    <col min="4" max="4" width="21.44140625" style="5" bestFit="1" customWidth="1"/>
    <col min="5" max="5" width="20.44140625" style="5" bestFit="1" customWidth="1"/>
    <col min="6" max="8" width="18.5546875" style="5" bestFit="1" customWidth="1"/>
    <col min="9" max="10" width="18.44140625" style="5" bestFit="1" customWidth="1"/>
    <col min="11" max="11" width="18.5546875" style="5" bestFit="1" customWidth="1"/>
    <col min="12" max="12" width="18.44140625" style="5" customWidth="1"/>
    <col min="13" max="14" width="18.5546875" style="5" bestFit="1" customWidth="1"/>
    <col min="15" max="15" width="25.5546875" style="4" customWidth="1"/>
    <col min="16" max="16384" width="10.44140625" style="5"/>
  </cols>
  <sheetData>
    <row r="1" spans="1:15" ht="19.8" x14ac:dyDescent="0.3">
      <c r="A1" s="1" t="s">
        <v>0</v>
      </c>
      <c r="B1" s="2"/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</row>
    <row r="2" spans="1:15" hidden="1" x14ac:dyDescent="0.3"/>
    <row r="3" spans="1:15" ht="18" hidden="1" x14ac:dyDescent="0.3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7"/>
    </row>
    <row r="4" spans="1:15" ht="18" hidden="1" x14ac:dyDescent="0.35">
      <c r="A4" s="7" t="s">
        <v>13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7"/>
    </row>
    <row r="5" spans="1:15" ht="18" hidden="1" x14ac:dyDescent="0.35">
      <c r="A5" s="7" t="s">
        <v>14</v>
      </c>
      <c r="B5" s="6"/>
      <c r="C5" s="8">
        <v>41121</v>
      </c>
      <c r="D5" s="8">
        <v>41152</v>
      </c>
      <c r="E5" s="8">
        <v>41182</v>
      </c>
      <c r="F5" s="8">
        <v>41213</v>
      </c>
      <c r="G5" s="8">
        <v>41243</v>
      </c>
      <c r="H5" s="8">
        <v>41274</v>
      </c>
      <c r="I5" s="8">
        <v>41305</v>
      </c>
      <c r="J5" s="8">
        <v>41333</v>
      </c>
      <c r="K5" s="8">
        <v>41364</v>
      </c>
      <c r="L5" s="8">
        <v>41394</v>
      </c>
      <c r="M5" s="8">
        <v>41425</v>
      </c>
      <c r="N5" s="8">
        <v>41455</v>
      </c>
      <c r="O5" s="9"/>
    </row>
    <row r="6" spans="1:15" ht="18" hidden="1" x14ac:dyDescent="0.35">
      <c r="A6" s="6" t="s">
        <v>15</v>
      </c>
      <c r="B6" s="6" t="s">
        <v>16</v>
      </c>
      <c r="C6" s="10">
        <v>70325.62</v>
      </c>
      <c r="D6" s="10">
        <v>111633.57</v>
      </c>
      <c r="E6" s="10">
        <v>95389.94</v>
      </c>
      <c r="F6" s="10">
        <v>61641.09</v>
      </c>
      <c r="G6" s="10">
        <v>7100.23</v>
      </c>
      <c r="H6" s="10">
        <v>5965.4</v>
      </c>
      <c r="I6" s="10">
        <v>5928.67</v>
      </c>
      <c r="J6" s="10">
        <v>7615.3</v>
      </c>
      <c r="K6" s="10">
        <v>91089.25</v>
      </c>
      <c r="L6" s="10">
        <v>8095.07</v>
      </c>
      <c r="M6" s="10">
        <v>60162.07</v>
      </c>
      <c r="N6" s="10">
        <v>68242.789999999994</v>
      </c>
      <c r="O6" s="11">
        <f>SUM(C6:N6)</f>
        <v>593189</v>
      </c>
    </row>
    <row r="7" spans="1:15" ht="18" hidden="1" x14ac:dyDescent="0.35">
      <c r="A7" s="6" t="s">
        <v>17</v>
      </c>
      <c r="B7" s="6" t="s">
        <v>18</v>
      </c>
      <c r="C7" s="10">
        <v>28702.32</v>
      </c>
      <c r="D7" s="10">
        <v>33185.4</v>
      </c>
      <c r="E7" s="10">
        <v>28394.880000000001</v>
      </c>
      <c r="F7" s="10">
        <v>35196.36</v>
      </c>
      <c r="G7" s="10">
        <v>29440.68</v>
      </c>
      <c r="H7" s="10">
        <v>26448.18</v>
      </c>
      <c r="I7" s="10">
        <v>28311.72</v>
      </c>
      <c r="J7" s="10">
        <v>26429.279999999999</v>
      </c>
      <c r="K7" s="10">
        <v>29785.919999999998</v>
      </c>
      <c r="L7" s="10">
        <v>18690.419999999998</v>
      </c>
      <c r="M7" s="10">
        <v>65380.38</v>
      </c>
      <c r="N7" s="10">
        <v>4519.8599999999997</v>
      </c>
      <c r="O7" s="11">
        <f t="shared" ref="O7:O12" si="0">SUM(C7:N7)</f>
        <v>354485.39999999997</v>
      </c>
    </row>
    <row r="8" spans="1:15" ht="18" hidden="1" x14ac:dyDescent="0.35">
      <c r="A8" s="6" t="s">
        <v>19</v>
      </c>
      <c r="B8" s="6" t="s">
        <v>20</v>
      </c>
      <c r="C8" s="10">
        <v>620698.63</v>
      </c>
      <c r="D8" s="10">
        <v>320950.71000000002</v>
      </c>
      <c r="E8" s="10">
        <v>328954.37</v>
      </c>
      <c r="F8" s="10">
        <v>203568.21</v>
      </c>
      <c r="G8" s="10">
        <v>90579.97</v>
      </c>
      <c r="H8" s="10">
        <v>91682.28</v>
      </c>
      <c r="I8" s="10">
        <v>90451.38</v>
      </c>
      <c r="J8" s="10">
        <v>99086.99</v>
      </c>
      <c r="K8" s="10">
        <v>183052.31</v>
      </c>
      <c r="L8" s="10">
        <v>92767.46</v>
      </c>
      <c r="M8" s="10">
        <v>163075.91</v>
      </c>
      <c r="N8" s="10">
        <v>317678.39</v>
      </c>
      <c r="O8" s="11">
        <f t="shared" si="0"/>
        <v>2602546.6100000003</v>
      </c>
    </row>
    <row r="9" spans="1:15" ht="18" hidden="1" x14ac:dyDescent="0.35">
      <c r="A9" s="6" t="s">
        <v>21</v>
      </c>
      <c r="B9" s="6" t="s">
        <v>22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1">
        <f t="shared" si="0"/>
        <v>0</v>
      </c>
    </row>
    <row r="10" spans="1:15" ht="18" hidden="1" x14ac:dyDescent="0.35">
      <c r="A10" s="6" t="s">
        <v>23</v>
      </c>
      <c r="B10" s="6" t="s">
        <v>24</v>
      </c>
      <c r="C10" s="10">
        <v>29584</v>
      </c>
      <c r="D10" s="10">
        <v>38212</v>
      </c>
      <c r="E10" s="10">
        <v>24037</v>
      </c>
      <c r="F10" s="10">
        <v>22188</v>
      </c>
      <c r="G10" s="10">
        <v>33898</v>
      </c>
      <c r="H10" s="10">
        <v>12943</v>
      </c>
      <c r="I10" s="10">
        <v>10287</v>
      </c>
      <c r="J10" s="10">
        <v>16641</v>
      </c>
      <c r="K10" s="10">
        <v>24037</v>
      </c>
      <c r="L10" s="10">
        <v>12943</v>
      </c>
      <c r="M10" s="10">
        <v>88137</v>
      </c>
      <c r="N10" s="10">
        <v>41911</v>
      </c>
      <c r="O10" s="11">
        <f t="shared" si="0"/>
        <v>354818</v>
      </c>
    </row>
    <row r="11" spans="1:15" ht="18" hidden="1" x14ac:dyDescent="0.35">
      <c r="A11" s="6" t="s">
        <v>25</v>
      </c>
      <c r="B11" s="6" t="s">
        <v>26</v>
      </c>
      <c r="C11" s="10">
        <v>5840</v>
      </c>
      <c r="D11" s="10">
        <v>8141.66</v>
      </c>
      <c r="E11" s="10">
        <v>6668</v>
      </c>
      <c r="F11" s="10">
        <v>6805</v>
      </c>
      <c r="G11" s="10">
        <v>10684.79</v>
      </c>
      <c r="H11" s="10">
        <v>3674</v>
      </c>
      <c r="I11" s="10">
        <v>4793</v>
      </c>
      <c r="J11" s="10">
        <v>8523</v>
      </c>
      <c r="K11" s="10">
        <v>10028</v>
      </c>
      <c r="L11" s="10">
        <v>6174</v>
      </c>
      <c r="M11" s="10">
        <v>18475.13</v>
      </c>
      <c r="N11" s="10">
        <v>8497.86</v>
      </c>
      <c r="O11" s="11">
        <f t="shared" si="0"/>
        <v>98304.44</v>
      </c>
    </row>
    <row r="12" spans="1:15" ht="18.600000000000001" hidden="1" thickBot="1" x14ac:dyDescent="0.4">
      <c r="A12" s="6"/>
      <c r="B12" s="6"/>
      <c r="C12" s="12">
        <f>SUM(C6:C11)</f>
        <v>755150.57000000007</v>
      </c>
      <c r="D12" s="12">
        <f t="shared" ref="D12:N12" si="1">SUM(D6:D11)</f>
        <v>512123.34</v>
      </c>
      <c r="E12" s="12">
        <f t="shared" si="1"/>
        <v>483444.19</v>
      </c>
      <c r="F12" s="12">
        <f t="shared" si="1"/>
        <v>329398.65999999997</v>
      </c>
      <c r="G12" s="12">
        <f t="shared" si="1"/>
        <v>171703.67</v>
      </c>
      <c r="H12" s="12">
        <f t="shared" si="1"/>
        <v>140712.85999999999</v>
      </c>
      <c r="I12" s="12">
        <f t="shared" si="1"/>
        <v>139771.77000000002</v>
      </c>
      <c r="J12" s="12">
        <f t="shared" si="1"/>
        <v>158295.57</v>
      </c>
      <c r="K12" s="12">
        <f t="shared" si="1"/>
        <v>337992.48</v>
      </c>
      <c r="L12" s="12">
        <f t="shared" si="1"/>
        <v>138669.95000000001</v>
      </c>
      <c r="M12" s="12">
        <f t="shared" si="1"/>
        <v>395230.49</v>
      </c>
      <c r="N12" s="12">
        <f t="shared" si="1"/>
        <v>440849.9</v>
      </c>
      <c r="O12" s="13">
        <f t="shared" si="0"/>
        <v>4003343.4499999997</v>
      </c>
    </row>
    <row r="13" spans="1:15" ht="18" hidden="1" x14ac:dyDescent="0.35">
      <c r="A13" s="7" t="s">
        <v>27</v>
      </c>
      <c r="B13" s="6"/>
      <c r="C13" s="8">
        <v>41486</v>
      </c>
      <c r="D13" s="8">
        <v>41517</v>
      </c>
      <c r="E13" s="8">
        <v>41547</v>
      </c>
      <c r="F13" s="8">
        <v>41578</v>
      </c>
      <c r="G13" s="8">
        <v>41608</v>
      </c>
      <c r="H13" s="8">
        <v>41639</v>
      </c>
      <c r="I13" s="8">
        <v>41670</v>
      </c>
      <c r="J13" s="8">
        <v>41698</v>
      </c>
      <c r="K13" s="8">
        <v>41729</v>
      </c>
      <c r="L13" s="8">
        <v>41759</v>
      </c>
      <c r="M13" s="8">
        <v>41790</v>
      </c>
      <c r="N13" s="8">
        <v>41820</v>
      </c>
      <c r="O13" s="9"/>
    </row>
    <row r="14" spans="1:15" ht="18" hidden="1" x14ac:dyDescent="0.35">
      <c r="A14" s="6" t="s">
        <v>15</v>
      </c>
      <c r="B14" s="6" t="s">
        <v>16</v>
      </c>
      <c r="C14" s="10">
        <v>95288.320000000007</v>
      </c>
      <c r="D14" s="10">
        <v>94719.67</v>
      </c>
      <c r="E14" s="10">
        <v>83661.33</v>
      </c>
      <c r="F14" s="10">
        <v>49693.88</v>
      </c>
      <c r="G14" s="10">
        <v>6143.42</v>
      </c>
      <c r="H14" s="10">
        <v>5855.31</v>
      </c>
      <c r="I14" s="10">
        <v>6003.78</v>
      </c>
      <c r="J14" s="10">
        <v>6519.74</v>
      </c>
      <c r="K14" s="10">
        <v>73213.81</v>
      </c>
      <c r="L14" s="10">
        <v>6410.44</v>
      </c>
      <c r="M14" s="10">
        <v>83671.41</v>
      </c>
      <c r="N14" s="10">
        <v>69326.84</v>
      </c>
      <c r="O14" s="11">
        <f>SUM(C14:N14)</f>
        <v>580507.94999999995</v>
      </c>
    </row>
    <row r="15" spans="1:15" ht="18" hidden="1" x14ac:dyDescent="0.35">
      <c r="A15" s="6" t="s">
        <v>17</v>
      </c>
      <c r="B15" s="6" t="s">
        <v>18</v>
      </c>
      <c r="C15" s="10">
        <v>28723.200000000001</v>
      </c>
      <c r="D15" s="10">
        <v>32102.52</v>
      </c>
      <c r="E15" s="10">
        <v>30726.6</v>
      </c>
      <c r="F15" s="10">
        <v>29540.94</v>
      </c>
      <c r="G15" s="10">
        <v>27300.66</v>
      </c>
      <c r="H15" s="10">
        <v>19368.96</v>
      </c>
      <c r="I15" s="10">
        <v>25190.16</v>
      </c>
      <c r="J15" s="10">
        <v>24915.48</v>
      </c>
      <c r="K15" s="10">
        <v>25335.06</v>
      </c>
      <c r="L15" s="10">
        <v>22426.98</v>
      </c>
      <c r="M15" s="10">
        <v>20765.04</v>
      </c>
      <c r="N15" s="10">
        <v>31365.42</v>
      </c>
      <c r="O15" s="11">
        <f t="shared" ref="O15:O20" si="2">SUM(C15:N15)</f>
        <v>317761.01999999996</v>
      </c>
    </row>
    <row r="16" spans="1:15" ht="18" hidden="1" x14ac:dyDescent="0.35">
      <c r="A16" s="6" t="s">
        <v>19</v>
      </c>
      <c r="B16" s="6" t="s">
        <v>20</v>
      </c>
      <c r="C16" s="10">
        <v>506644.44</v>
      </c>
      <c r="D16" s="10">
        <v>490129.19</v>
      </c>
      <c r="E16" s="10">
        <v>279851.07</v>
      </c>
      <c r="F16" s="10">
        <v>143166.57</v>
      </c>
      <c r="G16" s="10">
        <v>90110.31</v>
      </c>
      <c r="H16" s="10">
        <v>95192.31</v>
      </c>
      <c r="I16" s="10">
        <v>94458.29</v>
      </c>
      <c r="J16" s="10">
        <v>94685.87</v>
      </c>
      <c r="K16" s="10">
        <v>174318.05</v>
      </c>
      <c r="L16" s="10">
        <v>92942.71</v>
      </c>
      <c r="M16" s="10">
        <v>199718.2</v>
      </c>
      <c r="N16" s="10">
        <v>333790.43</v>
      </c>
      <c r="O16" s="11">
        <f t="shared" si="2"/>
        <v>2595007.4400000004</v>
      </c>
    </row>
    <row r="17" spans="1:15" ht="18" hidden="1" x14ac:dyDescent="0.35">
      <c r="A17" s="6" t="s">
        <v>21</v>
      </c>
      <c r="B17" s="6" t="s">
        <v>22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1">
        <f t="shared" si="2"/>
        <v>0</v>
      </c>
    </row>
    <row r="18" spans="1:15" ht="18" hidden="1" x14ac:dyDescent="0.35">
      <c r="A18" s="6" t="s">
        <v>23</v>
      </c>
      <c r="B18" s="6" t="s">
        <v>24</v>
      </c>
      <c r="C18" s="10">
        <v>24037</v>
      </c>
      <c r="D18" s="10">
        <v>11094</v>
      </c>
      <c r="E18" s="10">
        <v>20339</v>
      </c>
      <c r="F18" s="10">
        <v>12943</v>
      </c>
      <c r="G18" s="10">
        <v>14792</v>
      </c>
      <c r="H18" s="10">
        <v>1849</v>
      </c>
      <c r="I18" s="10">
        <v>153462</v>
      </c>
      <c r="J18" s="10">
        <v>0</v>
      </c>
      <c r="K18" s="10">
        <v>21757</v>
      </c>
      <c r="L18" s="10">
        <v>11094</v>
      </c>
      <c r="M18" s="10">
        <v>22941</v>
      </c>
      <c r="N18" s="10">
        <v>7806</v>
      </c>
      <c r="O18" s="11">
        <f t="shared" si="2"/>
        <v>302114</v>
      </c>
    </row>
    <row r="19" spans="1:15" ht="18" hidden="1" x14ac:dyDescent="0.35">
      <c r="A19" s="6" t="s">
        <v>25</v>
      </c>
      <c r="B19" s="6" t="s">
        <v>26</v>
      </c>
      <c r="C19" s="10">
        <v>8773</v>
      </c>
      <c r="D19" s="10">
        <v>3022</v>
      </c>
      <c r="E19" s="10">
        <v>6553</v>
      </c>
      <c r="F19" s="10">
        <v>4812</v>
      </c>
      <c r="G19" s="10">
        <v>4290</v>
      </c>
      <c r="H19" s="10">
        <v>0</v>
      </c>
      <c r="I19" s="10">
        <v>40088</v>
      </c>
      <c r="J19" s="10">
        <v>802</v>
      </c>
      <c r="K19" s="10">
        <v>8069</v>
      </c>
      <c r="L19" s="10">
        <v>3208</v>
      </c>
      <c r="M19" s="10">
        <v>8665</v>
      </c>
      <c r="N19" s="10">
        <v>3841</v>
      </c>
      <c r="O19" s="11">
        <f t="shared" si="2"/>
        <v>92123</v>
      </c>
    </row>
    <row r="20" spans="1:15" ht="18.600000000000001" hidden="1" thickBot="1" x14ac:dyDescent="0.4">
      <c r="A20" s="6"/>
      <c r="B20" s="6"/>
      <c r="C20" s="12">
        <f>SUM(C14:C19)</f>
        <v>663465.96</v>
      </c>
      <c r="D20" s="12">
        <f t="shared" ref="D20:N20" si="3">SUM(D14:D19)</f>
        <v>631067.38</v>
      </c>
      <c r="E20" s="12">
        <f t="shared" si="3"/>
        <v>421131</v>
      </c>
      <c r="F20" s="12">
        <f t="shared" si="3"/>
        <v>240156.39</v>
      </c>
      <c r="G20" s="12">
        <f t="shared" si="3"/>
        <v>142636.39000000001</v>
      </c>
      <c r="H20" s="12">
        <f t="shared" si="3"/>
        <v>122265.58</v>
      </c>
      <c r="I20" s="12">
        <f t="shared" si="3"/>
        <v>319202.23</v>
      </c>
      <c r="J20" s="12">
        <f t="shared" si="3"/>
        <v>126923.09</v>
      </c>
      <c r="K20" s="12">
        <f t="shared" si="3"/>
        <v>302692.92</v>
      </c>
      <c r="L20" s="12">
        <f t="shared" si="3"/>
        <v>136082.13</v>
      </c>
      <c r="M20" s="12">
        <f t="shared" si="3"/>
        <v>335760.65</v>
      </c>
      <c r="N20" s="12">
        <f t="shared" si="3"/>
        <v>446129.69</v>
      </c>
      <c r="O20" s="13">
        <f t="shared" si="2"/>
        <v>3887513.4099999997</v>
      </c>
    </row>
    <row r="21" spans="1:15" ht="18" hidden="1" x14ac:dyDescent="0.35">
      <c r="A21" s="7" t="s">
        <v>28</v>
      </c>
      <c r="B21" s="6"/>
      <c r="C21" s="8">
        <v>41851</v>
      </c>
      <c r="D21" s="8">
        <v>41882</v>
      </c>
      <c r="E21" s="8">
        <v>41912</v>
      </c>
      <c r="F21" s="8">
        <v>41943</v>
      </c>
      <c r="G21" s="8">
        <v>41973</v>
      </c>
      <c r="H21" s="8">
        <v>42004</v>
      </c>
      <c r="I21" s="8">
        <v>42035</v>
      </c>
      <c r="J21" s="8">
        <v>42063</v>
      </c>
      <c r="K21" s="8">
        <v>42094</v>
      </c>
      <c r="L21" s="8">
        <v>42124</v>
      </c>
      <c r="M21" s="8">
        <v>42155</v>
      </c>
      <c r="N21" s="8">
        <v>42185</v>
      </c>
      <c r="O21" s="9"/>
    </row>
    <row r="22" spans="1:15" ht="18" hidden="1" x14ac:dyDescent="0.35">
      <c r="A22" s="6" t="s">
        <v>15</v>
      </c>
      <c r="B22" s="6" t="s">
        <v>16</v>
      </c>
      <c r="C22" s="10">
        <v>97600.03</v>
      </c>
      <c r="D22" s="10">
        <v>94718.79</v>
      </c>
      <c r="E22" s="10">
        <v>72619.23</v>
      </c>
      <c r="F22" s="10">
        <v>59590.9</v>
      </c>
      <c r="G22" s="10">
        <v>6281.97</v>
      </c>
      <c r="H22" s="10">
        <v>6082.37</v>
      </c>
      <c r="I22" s="10">
        <v>7504.55</v>
      </c>
      <c r="J22" s="10">
        <v>6290.74</v>
      </c>
      <c r="K22" s="10">
        <v>83183.25</v>
      </c>
      <c r="L22" s="10">
        <v>5826.57</v>
      </c>
      <c r="M22" s="10">
        <v>69152.63</v>
      </c>
      <c r="N22" s="10">
        <v>64198.25</v>
      </c>
      <c r="O22" s="11">
        <f>SUM(C22:N22)</f>
        <v>573049.28</v>
      </c>
    </row>
    <row r="23" spans="1:15" ht="18" hidden="1" x14ac:dyDescent="0.35">
      <c r="A23" s="6" t="s">
        <v>17</v>
      </c>
      <c r="B23" s="6" t="s">
        <v>18</v>
      </c>
      <c r="C23" s="10">
        <v>31441.02</v>
      </c>
      <c r="D23" s="10">
        <v>30759.360000000001</v>
      </c>
      <c r="E23" s="10">
        <v>20131.900000000001</v>
      </c>
      <c r="F23" s="10">
        <v>31627.84</v>
      </c>
      <c r="G23" s="10">
        <v>26336.76</v>
      </c>
      <c r="H23" s="10">
        <v>25382.94</v>
      </c>
      <c r="I23" s="10">
        <v>22908.3</v>
      </c>
      <c r="J23" s="10">
        <v>21499.62</v>
      </c>
      <c r="K23" s="10">
        <v>22040.82</v>
      </c>
      <c r="L23" s="10">
        <v>25676.52</v>
      </c>
      <c r="M23" s="10">
        <v>14118.54</v>
      </c>
      <c r="N23" s="10">
        <v>28807.62</v>
      </c>
      <c r="O23" s="11">
        <f t="shared" ref="O23:O28" si="4">SUM(C23:N23)</f>
        <v>300731.24</v>
      </c>
    </row>
    <row r="24" spans="1:15" ht="18" hidden="1" x14ac:dyDescent="0.35">
      <c r="A24" s="6" t="s">
        <v>19</v>
      </c>
      <c r="B24" s="6" t="s">
        <v>20</v>
      </c>
      <c r="C24" s="10">
        <v>464365.26</v>
      </c>
      <c r="D24" s="10">
        <v>437951.79</v>
      </c>
      <c r="E24" s="10">
        <v>512730.96</v>
      </c>
      <c r="F24" s="10">
        <v>71543.14</v>
      </c>
      <c r="G24" s="10">
        <v>94888.4</v>
      </c>
      <c r="H24" s="10">
        <v>94972.479999999996</v>
      </c>
      <c r="I24" s="10">
        <v>95760.35</v>
      </c>
      <c r="J24" s="10">
        <v>96239.51</v>
      </c>
      <c r="K24" s="10">
        <v>201245.71</v>
      </c>
      <c r="L24" s="10">
        <v>92297.96</v>
      </c>
      <c r="M24" s="10">
        <v>237287.59</v>
      </c>
      <c r="N24" s="10">
        <v>194392.25</v>
      </c>
      <c r="O24" s="11">
        <f t="shared" si="4"/>
        <v>2593675.4</v>
      </c>
    </row>
    <row r="25" spans="1:15" ht="18" hidden="1" x14ac:dyDescent="0.35">
      <c r="A25" s="6" t="s">
        <v>21</v>
      </c>
      <c r="B25" s="6" t="s">
        <v>22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1">
        <f t="shared" si="4"/>
        <v>0</v>
      </c>
    </row>
    <row r="26" spans="1:15" ht="18" hidden="1" x14ac:dyDescent="0.35">
      <c r="A26" s="6" t="s">
        <v>23</v>
      </c>
      <c r="B26" s="6" t="s">
        <v>24</v>
      </c>
      <c r="C26" s="10">
        <v>6960</v>
      </c>
      <c r="D26" s="10">
        <v>15586</v>
      </c>
      <c r="E26" s="10">
        <v>13439</v>
      </c>
      <c r="F26" s="10">
        <v>9107</v>
      </c>
      <c r="G26" s="10">
        <v>1301</v>
      </c>
      <c r="H26" s="10">
        <v>3944</v>
      </c>
      <c r="I26" s="10">
        <v>5204</v>
      </c>
      <c r="J26" s="10">
        <v>27777</v>
      </c>
      <c r="K26" s="10">
        <v>37811</v>
      </c>
      <c r="L26" s="10">
        <v>18255</v>
      </c>
      <c r="M26" s="10">
        <v>6546</v>
      </c>
      <c r="N26" s="10">
        <v>30781</v>
      </c>
      <c r="O26" s="11">
        <f t="shared" si="4"/>
        <v>176711</v>
      </c>
    </row>
    <row r="27" spans="1:15" ht="18" hidden="1" x14ac:dyDescent="0.35">
      <c r="A27" s="6" t="s">
        <v>25</v>
      </c>
      <c r="B27" s="6" t="s">
        <v>26</v>
      </c>
      <c r="C27" s="10">
        <v>8999</v>
      </c>
      <c r="D27" s="10">
        <v>4327</v>
      </c>
      <c r="E27" s="10">
        <v>10890</v>
      </c>
      <c r="F27" s="10">
        <v>3564</v>
      </c>
      <c r="G27" s="10">
        <v>0</v>
      </c>
      <c r="H27" s="10">
        <v>1136</v>
      </c>
      <c r="I27" s="10">
        <v>0</v>
      </c>
      <c r="J27" s="10">
        <v>7639</v>
      </c>
      <c r="K27" s="10">
        <v>17161</v>
      </c>
      <c r="L27" s="10">
        <v>7724</v>
      </c>
      <c r="M27" s="10">
        <v>4533</v>
      </c>
      <c r="N27" s="10">
        <v>9906</v>
      </c>
      <c r="O27" s="11">
        <f t="shared" si="4"/>
        <v>75879</v>
      </c>
    </row>
    <row r="28" spans="1:15" ht="18.600000000000001" hidden="1" thickBot="1" x14ac:dyDescent="0.4">
      <c r="A28" s="6"/>
      <c r="B28" s="6"/>
      <c r="C28" s="12">
        <f>SUM(C22:C27)</f>
        <v>609365.31000000006</v>
      </c>
      <c r="D28" s="12">
        <f t="shared" ref="D28:N28" si="5">SUM(D22:D27)</f>
        <v>583342.93999999994</v>
      </c>
      <c r="E28" s="12">
        <f t="shared" si="5"/>
        <v>629811.09000000008</v>
      </c>
      <c r="F28" s="12">
        <f t="shared" si="5"/>
        <v>175432.88</v>
      </c>
      <c r="G28" s="12">
        <f t="shared" si="5"/>
        <v>128808.12999999999</v>
      </c>
      <c r="H28" s="12">
        <f t="shared" si="5"/>
        <v>131517.78999999998</v>
      </c>
      <c r="I28" s="12">
        <f t="shared" si="5"/>
        <v>131377.20000000001</v>
      </c>
      <c r="J28" s="12">
        <f t="shared" si="5"/>
        <v>159445.87</v>
      </c>
      <c r="K28" s="12">
        <f t="shared" si="5"/>
        <v>361441.78</v>
      </c>
      <c r="L28" s="12">
        <f t="shared" si="5"/>
        <v>149780.04999999999</v>
      </c>
      <c r="M28" s="12">
        <f t="shared" si="5"/>
        <v>331637.76000000001</v>
      </c>
      <c r="N28" s="12">
        <f t="shared" si="5"/>
        <v>328085.12</v>
      </c>
      <c r="O28" s="13">
        <f t="shared" si="4"/>
        <v>3720045.92</v>
      </c>
    </row>
    <row r="29" spans="1:15" ht="18" hidden="1" x14ac:dyDescent="0.35">
      <c r="A29" s="7" t="s">
        <v>29</v>
      </c>
      <c r="B29" s="6"/>
      <c r="C29" s="8">
        <v>42216</v>
      </c>
      <c r="D29" s="8">
        <v>42247</v>
      </c>
      <c r="E29" s="8">
        <v>42277</v>
      </c>
      <c r="F29" s="8">
        <v>42308</v>
      </c>
      <c r="G29" s="8">
        <v>42338</v>
      </c>
      <c r="H29" s="8">
        <v>42369</v>
      </c>
      <c r="I29" s="8">
        <v>42400</v>
      </c>
      <c r="J29" s="8">
        <v>42429</v>
      </c>
      <c r="K29" s="8">
        <v>42460</v>
      </c>
      <c r="L29" s="8">
        <v>42490</v>
      </c>
      <c r="M29" s="8">
        <v>42521</v>
      </c>
      <c r="N29" s="8">
        <v>42551</v>
      </c>
      <c r="O29" s="9"/>
    </row>
    <row r="30" spans="1:15" ht="18" hidden="1" x14ac:dyDescent="0.35">
      <c r="A30" s="6" t="s">
        <v>15</v>
      </c>
      <c r="B30" s="6" t="s">
        <v>16</v>
      </c>
      <c r="C30" s="10">
        <v>113516.19</v>
      </c>
      <c r="D30" s="10">
        <v>99012.39</v>
      </c>
      <c r="E30" s="10">
        <v>92705.11</v>
      </c>
      <c r="F30" s="10">
        <v>66875.820000000007</v>
      </c>
      <c r="G30" s="10">
        <v>6359.84</v>
      </c>
      <c r="H30" s="10">
        <v>7169.82</v>
      </c>
      <c r="I30" s="10">
        <v>6651.23</v>
      </c>
      <c r="J30" s="10">
        <v>7085.59</v>
      </c>
      <c r="K30" s="10">
        <v>73079.09</v>
      </c>
      <c r="L30" s="10">
        <v>6525.68</v>
      </c>
      <c r="M30" s="10">
        <v>72423.33</v>
      </c>
      <c r="N30" s="10">
        <v>78553.990000000005</v>
      </c>
      <c r="O30" s="11">
        <f>SUM(C30:N30)</f>
        <v>629958.08000000007</v>
      </c>
    </row>
    <row r="31" spans="1:15" ht="18" hidden="1" x14ac:dyDescent="0.35">
      <c r="A31" s="6" t="s">
        <v>17</v>
      </c>
      <c r="B31" s="6" t="s">
        <v>18</v>
      </c>
      <c r="C31" s="10">
        <v>30690.48</v>
      </c>
      <c r="D31" s="10">
        <v>31989.18</v>
      </c>
      <c r="E31" s="10">
        <v>29385.279999999999</v>
      </c>
      <c r="F31" s="10">
        <v>28189.279999999999</v>
      </c>
      <c r="G31" s="10">
        <v>26356.28</v>
      </c>
      <c r="H31" s="10">
        <v>28724.880000000001</v>
      </c>
      <c r="I31" s="10">
        <v>21304.48</v>
      </c>
      <c r="J31" s="10">
        <v>26675.41</v>
      </c>
      <c r="K31" s="10">
        <v>22807.95</v>
      </c>
      <c r="L31" s="10">
        <v>25376.080000000002</v>
      </c>
      <c r="M31" s="10">
        <v>35549.85</v>
      </c>
      <c r="N31" s="10">
        <v>16405.47</v>
      </c>
      <c r="O31" s="11">
        <f t="shared" ref="O31:O36" si="6">SUM(C31:N31)</f>
        <v>323454.62</v>
      </c>
    </row>
    <row r="32" spans="1:15" ht="18" hidden="1" x14ac:dyDescent="0.35">
      <c r="A32" s="6" t="s">
        <v>19</v>
      </c>
      <c r="B32" s="6" t="s">
        <v>20</v>
      </c>
      <c r="C32" s="10">
        <v>444500.53</v>
      </c>
      <c r="D32" s="10">
        <v>466687.9</v>
      </c>
      <c r="E32" s="10">
        <v>448728.91</v>
      </c>
      <c r="F32" s="10">
        <v>228819.44</v>
      </c>
      <c r="G32" s="10">
        <v>108589.74</v>
      </c>
      <c r="H32" s="10">
        <v>108874.38</v>
      </c>
      <c r="I32" s="10">
        <v>109169.63</v>
      </c>
      <c r="J32" s="10">
        <v>109014.85</v>
      </c>
      <c r="K32" s="10">
        <v>199945.65</v>
      </c>
      <c r="L32" s="10">
        <v>109174.68</v>
      </c>
      <c r="M32" s="10">
        <v>235356.38</v>
      </c>
      <c r="N32" s="10">
        <v>356741.49</v>
      </c>
      <c r="O32" s="11">
        <f t="shared" si="6"/>
        <v>2925603.58</v>
      </c>
    </row>
    <row r="33" spans="1:15" ht="18" hidden="1" x14ac:dyDescent="0.35">
      <c r="A33" s="6" t="s">
        <v>21</v>
      </c>
      <c r="B33" s="6" t="s">
        <v>22</v>
      </c>
      <c r="C33" s="10">
        <v>0</v>
      </c>
      <c r="D33" s="10">
        <v>0</v>
      </c>
      <c r="E33" s="10">
        <v>0</v>
      </c>
      <c r="F33" s="10">
        <v>0</v>
      </c>
      <c r="G33" s="10">
        <v>23.1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17878.62</v>
      </c>
      <c r="N33" s="10">
        <v>27449.62</v>
      </c>
      <c r="O33" s="11">
        <f t="shared" si="6"/>
        <v>45351.34</v>
      </c>
    </row>
    <row r="34" spans="1:15" ht="18" hidden="1" x14ac:dyDescent="0.35">
      <c r="A34" s="6" t="s">
        <v>23</v>
      </c>
      <c r="B34" s="6" t="s">
        <v>24</v>
      </c>
      <c r="C34" s="10">
        <v>33853</v>
      </c>
      <c r="D34" s="10">
        <v>16954</v>
      </c>
      <c r="E34" s="10">
        <v>19063</v>
      </c>
      <c r="F34" s="10">
        <v>20857</v>
      </c>
      <c r="G34" s="10">
        <v>3903</v>
      </c>
      <c r="H34" s="10">
        <v>20026</v>
      </c>
      <c r="I34" s="10">
        <v>9577</v>
      </c>
      <c r="J34" s="10">
        <v>23030</v>
      </c>
      <c r="K34" s="10">
        <v>13439</v>
      </c>
      <c r="L34" s="10">
        <v>18255</v>
      </c>
      <c r="M34" s="10">
        <v>9107</v>
      </c>
      <c r="N34" s="10">
        <v>14740</v>
      </c>
      <c r="O34" s="11">
        <f t="shared" si="6"/>
        <v>202804</v>
      </c>
    </row>
    <row r="35" spans="1:15" ht="18" hidden="1" x14ac:dyDescent="0.35">
      <c r="A35" s="6" t="s">
        <v>25</v>
      </c>
      <c r="B35" s="6" t="s">
        <v>26</v>
      </c>
      <c r="C35" s="10">
        <v>20995</v>
      </c>
      <c r="D35" s="10">
        <v>6219</v>
      </c>
      <c r="E35" s="10">
        <v>7887</v>
      </c>
      <c r="F35" s="10">
        <v>8591</v>
      </c>
      <c r="G35" s="10">
        <v>1628</v>
      </c>
      <c r="H35" s="10">
        <v>4887</v>
      </c>
      <c r="I35" s="10">
        <v>4645</v>
      </c>
      <c r="J35" s="10">
        <v>6850</v>
      </c>
      <c r="K35" s="10">
        <v>1982</v>
      </c>
      <c r="L35" s="10">
        <v>7931</v>
      </c>
      <c r="M35" s="10">
        <v>5258</v>
      </c>
      <c r="N35" s="10">
        <v>4590</v>
      </c>
      <c r="O35" s="11">
        <f t="shared" si="6"/>
        <v>81463</v>
      </c>
    </row>
    <row r="36" spans="1:15" ht="18.600000000000001" hidden="1" thickBot="1" x14ac:dyDescent="0.4">
      <c r="A36" s="6"/>
      <c r="B36" s="6"/>
      <c r="C36" s="12">
        <f>SUM(C30:C35)</f>
        <v>643555.20000000007</v>
      </c>
      <c r="D36" s="12">
        <f t="shared" ref="D36:N36" si="7">SUM(D30:D35)</f>
        <v>620862.47</v>
      </c>
      <c r="E36" s="12">
        <f t="shared" si="7"/>
        <v>597769.29999999993</v>
      </c>
      <c r="F36" s="12">
        <f t="shared" si="7"/>
        <v>353332.54000000004</v>
      </c>
      <c r="G36" s="12">
        <f t="shared" si="7"/>
        <v>146859.96000000002</v>
      </c>
      <c r="H36" s="12">
        <f t="shared" si="7"/>
        <v>169682.08000000002</v>
      </c>
      <c r="I36" s="12">
        <f t="shared" si="7"/>
        <v>151347.34</v>
      </c>
      <c r="J36" s="12">
        <f t="shared" si="7"/>
        <v>172655.85</v>
      </c>
      <c r="K36" s="12">
        <f t="shared" si="7"/>
        <v>311253.69</v>
      </c>
      <c r="L36" s="12">
        <f t="shared" si="7"/>
        <v>167262.44</v>
      </c>
      <c r="M36" s="12">
        <f t="shared" si="7"/>
        <v>375573.18</v>
      </c>
      <c r="N36" s="12">
        <f t="shared" si="7"/>
        <v>498480.57</v>
      </c>
      <c r="O36" s="13">
        <f t="shared" si="6"/>
        <v>4208634.62</v>
      </c>
    </row>
    <row r="37" spans="1:15" ht="18" hidden="1" x14ac:dyDescent="0.35">
      <c r="A37" s="7" t="s">
        <v>30</v>
      </c>
      <c r="B37" s="6"/>
      <c r="C37" s="8">
        <v>42582</v>
      </c>
      <c r="D37" s="8">
        <v>42613</v>
      </c>
      <c r="E37" s="8">
        <v>42643</v>
      </c>
      <c r="F37" s="8">
        <v>42674</v>
      </c>
      <c r="G37" s="8">
        <v>42704</v>
      </c>
      <c r="H37" s="8">
        <v>42735</v>
      </c>
      <c r="I37" s="8">
        <v>42766</v>
      </c>
      <c r="J37" s="8">
        <v>42794</v>
      </c>
      <c r="K37" s="8">
        <v>42825</v>
      </c>
      <c r="L37" s="8">
        <v>42855</v>
      </c>
      <c r="M37" s="8">
        <v>42886</v>
      </c>
      <c r="N37" s="8">
        <v>42916</v>
      </c>
      <c r="O37" s="9"/>
    </row>
    <row r="38" spans="1:15" ht="18" hidden="1" x14ac:dyDescent="0.35">
      <c r="A38" s="6" t="s">
        <v>15</v>
      </c>
      <c r="B38" s="6" t="s">
        <v>16</v>
      </c>
      <c r="C38" s="10">
        <v>128090.48</v>
      </c>
      <c r="D38" s="10">
        <v>115764.07</v>
      </c>
      <c r="E38" s="10">
        <v>101774.7</v>
      </c>
      <c r="F38" s="10">
        <v>63829.46</v>
      </c>
      <c r="G38" s="10">
        <v>6804.18</v>
      </c>
      <c r="H38" s="10">
        <v>8071.98</v>
      </c>
      <c r="I38" s="10">
        <v>7379.57</v>
      </c>
      <c r="J38" s="10">
        <v>7623.56</v>
      </c>
      <c r="K38" s="10">
        <v>93214.71</v>
      </c>
      <c r="L38" s="10">
        <v>4488.4799999999996</v>
      </c>
      <c r="M38" s="10">
        <v>50717.599999999999</v>
      </c>
      <c r="N38" s="10">
        <v>88663.23</v>
      </c>
      <c r="O38" s="11">
        <f>SUM(C38:N38)</f>
        <v>676422.0199999999</v>
      </c>
    </row>
    <row r="39" spans="1:15" ht="18" hidden="1" x14ac:dyDescent="0.35">
      <c r="A39" s="6" t="s">
        <v>17</v>
      </c>
      <c r="B39" s="6" t="s">
        <v>18</v>
      </c>
      <c r="C39" s="10">
        <v>23710.45</v>
      </c>
      <c r="D39" s="10">
        <v>36484.400000000001</v>
      </c>
      <c r="E39" s="10">
        <v>31452.39</v>
      </c>
      <c r="F39" s="10">
        <v>28315.09</v>
      </c>
      <c r="G39" s="10">
        <v>25240.74</v>
      </c>
      <c r="H39" s="10">
        <v>25053.05</v>
      </c>
      <c r="I39" s="10">
        <v>24966.02</v>
      </c>
      <c r="J39" s="10">
        <v>24941.360000000001</v>
      </c>
      <c r="K39" s="10">
        <v>28102.02</v>
      </c>
      <c r="L39" s="10">
        <v>22697.3</v>
      </c>
      <c r="M39" s="10">
        <v>31679.09</v>
      </c>
      <c r="N39" s="10">
        <v>33138.14</v>
      </c>
      <c r="O39" s="11">
        <f t="shared" ref="O39:O44" si="8">SUM(C39:N39)</f>
        <v>335780.05000000005</v>
      </c>
    </row>
    <row r="40" spans="1:15" ht="18" hidden="1" x14ac:dyDescent="0.35">
      <c r="A40" s="6" t="s">
        <v>19</v>
      </c>
      <c r="B40" s="6" t="s">
        <v>20</v>
      </c>
      <c r="C40" s="10">
        <v>489762.4</v>
      </c>
      <c r="D40" s="10">
        <v>525785.54</v>
      </c>
      <c r="E40" s="10">
        <v>424944.61</v>
      </c>
      <c r="F40" s="10">
        <v>218405.17</v>
      </c>
      <c r="G40" s="10">
        <v>119254.36</v>
      </c>
      <c r="H40" s="10">
        <v>118736.6</v>
      </c>
      <c r="I40" s="10">
        <v>120265.45</v>
      </c>
      <c r="J40" s="10">
        <v>130575.2</v>
      </c>
      <c r="K40" s="10">
        <v>220237.73</v>
      </c>
      <c r="L40" s="10">
        <v>122405.31</v>
      </c>
      <c r="M40" s="10">
        <v>203144.38</v>
      </c>
      <c r="N40" s="10">
        <v>361897.68</v>
      </c>
      <c r="O40" s="11">
        <f t="shared" si="8"/>
        <v>3055414.43</v>
      </c>
    </row>
    <row r="41" spans="1:15" ht="18" hidden="1" x14ac:dyDescent="0.35">
      <c r="A41" s="6" t="s">
        <v>21</v>
      </c>
      <c r="B41" s="6" t="s">
        <v>22</v>
      </c>
      <c r="C41" s="10">
        <v>6717.98</v>
      </c>
      <c r="D41" s="14">
        <v>-5204.1899999999996</v>
      </c>
      <c r="E41" s="14">
        <v>-30872.97</v>
      </c>
      <c r="F41" s="14">
        <v>-4830.6099999999997</v>
      </c>
      <c r="G41" s="14">
        <v>-458.66</v>
      </c>
      <c r="H41" s="14">
        <v>40.479999999999997</v>
      </c>
      <c r="I41" s="10">
        <v>-229.68</v>
      </c>
      <c r="J41" s="10">
        <v>40.479999999999997</v>
      </c>
      <c r="K41" s="10">
        <v>326.13</v>
      </c>
      <c r="L41" s="10">
        <v>70.84</v>
      </c>
      <c r="M41" s="10">
        <v>5488.68</v>
      </c>
      <c r="N41" s="10">
        <v>30563.439999999999</v>
      </c>
      <c r="O41" s="11">
        <f t="shared" si="8"/>
        <v>1651.9199999999946</v>
      </c>
    </row>
    <row r="42" spans="1:15" ht="18" hidden="1" x14ac:dyDescent="0.35">
      <c r="A42" s="6" t="s">
        <v>23</v>
      </c>
      <c r="B42" s="6" t="s">
        <v>24</v>
      </c>
      <c r="C42" s="10">
        <v>8235</v>
      </c>
      <c r="D42" s="10">
        <v>26020</v>
      </c>
      <c r="E42" s="10">
        <v>24276</v>
      </c>
      <c r="F42" s="10">
        <v>39901</v>
      </c>
      <c r="G42" s="10">
        <v>13280</v>
      </c>
      <c r="H42" s="10">
        <v>9107</v>
      </c>
      <c r="I42" s="10">
        <v>5204</v>
      </c>
      <c r="J42" s="10">
        <v>3903</v>
      </c>
      <c r="K42" s="10">
        <v>23418</v>
      </c>
      <c r="L42" s="10">
        <v>18214</v>
      </c>
      <c r="M42" s="10">
        <v>20214</v>
      </c>
      <c r="N42" s="10">
        <v>27750</v>
      </c>
      <c r="O42" s="11">
        <f t="shared" si="8"/>
        <v>219522</v>
      </c>
    </row>
    <row r="43" spans="1:15" ht="18" hidden="1" x14ac:dyDescent="0.35">
      <c r="A43" s="6" t="s">
        <v>25</v>
      </c>
      <c r="B43" s="6" t="s">
        <v>26</v>
      </c>
      <c r="C43" s="10">
        <v>9506</v>
      </c>
      <c r="D43" s="10">
        <v>8665</v>
      </c>
      <c r="E43" s="10">
        <v>14474</v>
      </c>
      <c r="F43" s="10">
        <v>69932</v>
      </c>
      <c r="G43" s="10">
        <v>10163</v>
      </c>
      <c r="H43" s="10">
        <v>792</v>
      </c>
      <c r="I43" s="10">
        <v>2065</v>
      </c>
      <c r="J43" s="10">
        <v>3301</v>
      </c>
      <c r="K43" s="10">
        <v>15362</v>
      </c>
      <c r="L43" s="10">
        <v>8640</v>
      </c>
      <c r="M43" s="10">
        <v>8340</v>
      </c>
      <c r="N43" s="10">
        <v>12077</v>
      </c>
      <c r="O43" s="11">
        <f t="shared" si="8"/>
        <v>163317</v>
      </c>
    </row>
    <row r="44" spans="1:15" ht="18.600000000000001" hidden="1" thickBot="1" x14ac:dyDescent="0.4">
      <c r="A44" s="6"/>
      <c r="B44" s="6"/>
      <c r="C44" s="12">
        <f>SUM(C38:C43)</f>
        <v>666022.31000000006</v>
      </c>
      <c r="D44" s="12">
        <f t="shared" ref="D44:N44" si="9">SUM(D38:D43)</f>
        <v>707514.82000000007</v>
      </c>
      <c r="E44" s="12">
        <f t="shared" si="9"/>
        <v>566048.73</v>
      </c>
      <c r="F44" s="12">
        <f t="shared" si="9"/>
        <v>415552.11000000004</v>
      </c>
      <c r="G44" s="12">
        <f t="shared" si="9"/>
        <v>174283.62</v>
      </c>
      <c r="H44" s="12">
        <f t="shared" si="9"/>
        <v>161801.11000000002</v>
      </c>
      <c r="I44" s="12">
        <f t="shared" si="9"/>
        <v>159650.36000000002</v>
      </c>
      <c r="J44" s="12">
        <f t="shared" si="9"/>
        <v>170384.6</v>
      </c>
      <c r="K44" s="12">
        <f t="shared" si="9"/>
        <v>380660.59</v>
      </c>
      <c r="L44" s="12">
        <f t="shared" si="9"/>
        <v>176515.93</v>
      </c>
      <c r="M44" s="12">
        <f t="shared" si="9"/>
        <v>319583.75</v>
      </c>
      <c r="N44" s="12">
        <f t="shared" si="9"/>
        <v>554089.49</v>
      </c>
      <c r="O44" s="13">
        <f t="shared" si="8"/>
        <v>4452107.42</v>
      </c>
    </row>
    <row r="45" spans="1:15" ht="18" hidden="1" x14ac:dyDescent="0.35">
      <c r="A45" s="7" t="s">
        <v>31</v>
      </c>
      <c r="B45" s="6"/>
      <c r="C45" s="8">
        <v>42947</v>
      </c>
      <c r="D45" s="8">
        <v>42978</v>
      </c>
      <c r="E45" s="8">
        <v>43008</v>
      </c>
      <c r="F45" s="8">
        <v>43039</v>
      </c>
      <c r="G45" s="8">
        <v>43069</v>
      </c>
      <c r="H45" s="8">
        <v>43100</v>
      </c>
      <c r="I45" s="8">
        <v>43131</v>
      </c>
      <c r="J45" s="8">
        <v>43159</v>
      </c>
      <c r="K45" s="8">
        <v>43190</v>
      </c>
      <c r="L45" s="8">
        <v>43220</v>
      </c>
      <c r="M45" s="8">
        <v>43251</v>
      </c>
      <c r="N45" s="8">
        <v>43281</v>
      </c>
      <c r="O45" s="9"/>
    </row>
    <row r="46" spans="1:15" ht="18" hidden="1" x14ac:dyDescent="0.35">
      <c r="A46" s="6" t="s">
        <v>15</v>
      </c>
      <c r="B46" s="6" t="s">
        <v>16</v>
      </c>
      <c r="C46" s="10">
        <v>114000.28</v>
      </c>
      <c r="D46" s="10">
        <v>124305.78</v>
      </c>
      <c r="E46" s="10">
        <v>119016.06</v>
      </c>
      <c r="F46" s="10">
        <v>66938.25</v>
      </c>
      <c r="G46" s="10">
        <v>7751.67</v>
      </c>
      <c r="H46" s="10">
        <v>7817.68</v>
      </c>
      <c r="I46" s="10">
        <v>8240.6</v>
      </c>
      <c r="J46" s="10">
        <v>8160.13</v>
      </c>
      <c r="K46" s="10">
        <v>109099.5</v>
      </c>
      <c r="L46" s="10">
        <v>6487.21</v>
      </c>
      <c r="M46" s="10">
        <v>54638.239999999998</v>
      </c>
      <c r="N46" s="10">
        <v>76621.86</v>
      </c>
      <c r="O46" s="11">
        <f>SUM(C46:N46)</f>
        <v>703077.25999999989</v>
      </c>
    </row>
    <row r="47" spans="1:15" ht="18" hidden="1" x14ac:dyDescent="0.35">
      <c r="A47" s="6" t="s">
        <v>17</v>
      </c>
      <c r="B47" s="6" t="s">
        <v>18</v>
      </c>
      <c r="C47" s="10">
        <v>30293.18</v>
      </c>
      <c r="D47" s="10">
        <v>35710.82</v>
      </c>
      <c r="E47" s="10">
        <v>27715.48</v>
      </c>
      <c r="F47" s="10">
        <v>29589.15</v>
      </c>
      <c r="G47" s="10">
        <v>23898.09</v>
      </c>
      <c r="H47" s="10">
        <v>20967.259999999998</v>
      </c>
      <c r="I47" s="10">
        <v>25647.35</v>
      </c>
      <c r="J47" s="10">
        <v>24441.94</v>
      </c>
      <c r="K47" s="10">
        <v>27874.16</v>
      </c>
      <c r="L47" s="10">
        <v>20423.41</v>
      </c>
      <c r="M47" s="10">
        <v>27607.45</v>
      </c>
      <c r="N47" s="10">
        <v>29068.400000000001</v>
      </c>
      <c r="O47" s="11">
        <f t="shared" ref="O47:O52" si="10">SUM(C47:N47)</f>
        <v>323236.69000000006</v>
      </c>
    </row>
    <row r="48" spans="1:15" ht="18" hidden="1" x14ac:dyDescent="0.35">
      <c r="A48" s="6" t="s">
        <v>19</v>
      </c>
      <c r="B48" s="6" t="s">
        <v>20</v>
      </c>
      <c r="C48" s="10">
        <v>564242.54</v>
      </c>
      <c r="D48" s="10">
        <v>546221.32999999996</v>
      </c>
      <c r="E48" s="10">
        <v>500968.95</v>
      </c>
      <c r="F48" s="10">
        <v>216491.34</v>
      </c>
      <c r="G48" s="10">
        <v>130246.33</v>
      </c>
      <c r="H48" s="10">
        <v>133073.15</v>
      </c>
      <c r="I48" s="10">
        <v>134235.95000000001</v>
      </c>
      <c r="J48" s="10">
        <v>133499.38</v>
      </c>
      <c r="K48" s="10">
        <v>239540.77</v>
      </c>
      <c r="L48" s="10">
        <v>129656.52</v>
      </c>
      <c r="M48" s="10">
        <v>236743.3</v>
      </c>
      <c r="N48" s="10">
        <v>362632.73</v>
      </c>
      <c r="O48" s="11">
        <f t="shared" si="10"/>
        <v>3327552.29</v>
      </c>
    </row>
    <row r="49" spans="1:15" ht="18" hidden="1" x14ac:dyDescent="0.35">
      <c r="A49" s="6" t="s">
        <v>21</v>
      </c>
      <c r="B49" s="6" t="s">
        <v>22</v>
      </c>
      <c r="C49" s="10">
        <v>29312.42</v>
      </c>
      <c r="D49" s="10">
        <v>34884.17</v>
      </c>
      <c r="E49" s="10">
        <v>28596.84</v>
      </c>
      <c r="F49" s="10">
        <v>6857.63</v>
      </c>
      <c r="G49" s="10">
        <v>-157.34</v>
      </c>
      <c r="H49" s="10">
        <v>810</v>
      </c>
      <c r="I49" s="10">
        <v>438.24</v>
      </c>
      <c r="J49" s="10">
        <v>222.64</v>
      </c>
      <c r="K49" s="10">
        <v>1706.65</v>
      </c>
      <c r="L49" s="10">
        <v>222.64</v>
      </c>
      <c r="M49" s="10">
        <v>4149.62</v>
      </c>
      <c r="N49" s="10">
        <v>15605.88</v>
      </c>
      <c r="O49" s="11">
        <f t="shared" si="10"/>
        <v>122649.39</v>
      </c>
    </row>
    <row r="50" spans="1:15" ht="18" hidden="1" x14ac:dyDescent="0.35">
      <c r="A50" s="6" t="s">
        <v>23</v>
      </c>
      <c r="B50" s="6" t="s">
        <v>24</v>
      </c>
      <c r="C50" s="10">
        <v>12138</v>
      </c>
      <c r="D50" s="10">
        <v>22546</v>
      </c>
      <c r="E50" s="10">
        <v>25577</v>
      </c>
      <c r="F50" s="10">
        <v>18643</v>
      </c>
      <c r="G50" s="10">
        <v>12138</v>
      </c>
      <c r="H50" s="10">
        <v>12138</v>
      </c>
      <c r="I50" s="10">
        <v>2602</v>
      </c>
      <c r="J50" s="10">
        <v>14311</v>
      </c>
      <c r="K50" s="10">
        <v>13010</v>
      </c>
      <c r="L50" s="10">
        <v>19515</v>
      </c>
      <c r="M50" s="10">
        <v>50697</v>
      </c>
      <c r="N50" s="10">
        <v>36698</v>
      </c>
      <c r="O50" s="11">
        <f t="shared" si="10"/>
        <v>240013</v>
      </c>
    </row>
    <row r="51" spans="1:15" ht="18" hidden="1" x14ac:dyDescent="0.35">
      <c r="A51" s="6" t="s">
        <v>25</v>
      </c>
      <c r="B51" s="6" t="s">
        <v>26</v>
      </c>
      <c r="C51" s="10">
        <v>2885</v>
      </c>
      <c r="D51" s="10">
        <v>7345</v>
      </c>
      <c r="E51" s="10">
        <v>14383</v>
      </c>
      <c r="F51" s="10">
        <v>4523</v>
      </c>
      <c r="G51" s="10">
        <v>481</v>
      </c>
      <c r="H51" s="10">
        <v>9129</v>
      </c>
      <c r="I51" s="10">
        <v>2288</v>
      </c>
      <c r="J51" s="10">
        <v>9882</v>
      </c>
      <c r="K51" s="10">
        <v>8743</v>
      </c>
      <c r="L51" s="10">
        <v>9379</v>
      </c>
      <c r="M51" s="10">
        <v>30940</v>
      </c>
      <c r="N51" s="10">
        <v>11099</v>
      </c>
      <c r="O51" s="11">
        <f t="shared" si="10"/>
        <v>111077</v>
      </c>
    </row>
    <row r="52" spans="1:15" ht="18.600000000000001" hidden="1" thickBot="1" x14ac:dyDescent="0.4">
      <c r="A52" s="6"/>
      <c r="B52" s="6"/>
      <c r="C52" s="12">
        <f>SUM(C46:C51)</f>
        <v>752871.42</v>
      </c>
      <c r="D52" s="12">
        <f t="shared" ref="D52:N52" si="11">SUM(D46:D51)</f>
        <v>771013.1</v>
      </c>
      <c r="E52" s="12">
        <f t="shared" si="11"/>
        <v>716257.33</v>
      </c>
      <c r="F52" s="12">
        <f t="shared" si="11"/>
        <v>343042.37</v>
      </c>
      <c r="G52" s="12">
        <f t="shared" si="11"/>
        <v>174357.75</v>
      </c>
      <c r="H52" s="12">
        <f t="shared" si="11"/>
        <v>183935.09</v>
      </c>
      <c r="I52" s="12">
        <f t="shared" si="11"/>
        <v>173452.14</v>
      </c>
      <c r="J52" s="12">
        <f t="shared" si="11"/>
        <v>190517.09000000003</v>
      </c>
      <c r="K52" s="12">
        <f t="shared" si="11"/>
        <v>399974.08</v>
      </c>
      <c r="L52" s="12">
        <f t="shared" si="11"/>
        <v>185683.78000000003</v>
      </c>
      <c r="M52" s="12">
        <f t="shared" si="11"/>
        <v>404775.61</v>
      </c>
      <c r="N52" s="12">
        <f t="shared" si="11"/>
        <v>531725.87</v>
      </c>
      <c r="O52" s="13">
        <f t="shared" si="10"/>
        <v>4827605.6300000008</v>
      </c>
    </row>
    <row r="53" spans="1:15" ht="18" hidden="1" x14ac:dyDescent="0.35">
      <c r="A53" s="7" t="s">
        <v>32</v>
      </c>
      <c r="B53" s="6"/>
      <c r="C53" s="8">
        <v>43312</v>
      </c>
      <c r="D53" s="8">
        <v>43343</v>
      </c>
      <c r="E53" s="8">
        <v>43373</v>
      </c>
      <c r="F53" s="8">
        <v>43404</v>
      </c>
      <c r="G53" s="8">
        <v>43434</v>
      </c>
      <c r="H53" s="8">
        <v>43465</v>
      </c>
      <c r="I53" s="8">
        <v>43496</v>
      </c>
      <c r="J53" s="8">
        <v>43524</v>
      </c>
      <c r="K53" s="8">
        <v>43555</v>
      </c>
      <c r="L53" s="8">
        <v>43585</v>
      </c>
      <c r="M53" s="8">
        <v>43616</v>
      </c>
      <c r="N53" s="8">
        <v>43646</v>
      </c>
      <c r="O53" s="9"/>
    </row>
    <row r="54" spans="1:15" ht="18" hidden="1" x14ac:dyDescent="0.35">
      <c r="A54" s="6" t="s">
        <v>15</v>
      </c>
      <c r="B54" s="6" t="s">
        <v>16</v>
      </c>
      <c r="C54" s="14">
        <v>118216.889</v>
      </c>
      <c r="D54" s="14">
        <v>124756.61</v>
      </c>
      <c r="E54" s="14">
        <v>110902.82</v>
      </c>
      <c r="F54" s="14">
        <v>90571.94</v>
      </c>
      <c r="G54" s="14">
        <v>9244.84</v>
      </c>
      <c r="H54" s="14">
        <v>8497.7099999999991</v>
      </c>
      <c r="I54" s="14">
        <v>7443.93</v>
      </c>
      <c r="J54" s="14">
        <v>11095.97</v>
      </c>
      <c r="K54" s="14">
        <v>105846.53</v>
      </c>
      <c r="L54" s="14">
        <v>8483.59</v>
      </c>
      <c r="M54" s="14">
        <v>54329.01</v>
      </c>
      <c r="N54" s="14">
        <v>59997.91</v>
      </c>
      <c r="O54" s="11">
        <f>SUM(C54:N54)</f>
        <v>709387.74900000007</v>
      </c>
    </row>
    <row r="55" spans="1:15" ht="18" hidden="1" x14ac:dyDescent="0.35">
      <c r="A55" s="6" t="s">
        <v>17</v>
      </c>
      <c r="B55" s="6" t="s">
        <v>18</v>
      </c>
      <c r="C55" s="14">
        <v>33998.06</v>
      </c>
      <c r="D55" s="14">
        <v>35181.11</v>
      </c>
      <c r="E55" s="14">
        <v>31020.29</v>
      </c>
      <c r="F55" s="14">
        <v>37916.01</v>
      </c>
      <c r="G55" s="14">
        <v>28180.34</v>
      </c>
      <c r="H55" s="14">
        <v>22828.26</v>
      </c>
      <c r="I55" s="14">
        <v>30281.24</v>
      </c>
      <c r="J55" s="14">
        <v>29786.560000000001</v>
      </c>
      <c r="K55" s="14">
        <v>32585.53</v>
      </c>
      <c r="L55" s="14">
        <v>25994.51</v>
      </c>
      <c r="M55" s="14">
        <v>26688.11</v>
      </c>
      <c r="N55" s="14">
        <v>31871.08</v>
      </c>
      <c r="O55" s="11">
        <f t="shared" ref="O55:O60" si="12">SUM(C55:N55)</f>
        <v>366331.10000000003</v>
      </c>
    </row>
    <row r="56" spans="1:15" ht="18" hidden="1" x14ac:dyDescent="0.35">
      <c r="A56" s="6" t="s">
        <v>19</v>
      </c>
      <c r="B56" s="6" t="s">
        <v>20</v>
      </c>
      <c r="C56" s="14">
        <v>553043.07999999996</v>
      </c>
      <c r="D56" s="14">
        <v>584368.91</v>
      </c>
      <c r="E56" s="14">
        <v>505787.28</v>
      </c>
      <c r="F56" s="14">
        <v>291139.96000000002</v>
      </c>
      <c r="G56" s="14">
        <v>133423.88</v>
      </c>
      <c r="H56" s="14">
        <v>134656.73000000001</v>
      </c>
      <c r="I56" s="14">
        <v>130311.8</v>
      </c>
      <c r="J56" s="14">
        <v>135310.76999999999</v>
      </c>
      <c r="K56" s="14">
        <v>231194.51</v>
      </c>
      <c r="L56" s="14">
        <v>126957.68</v>
      </c>
      <c r="M56" s="14">
        <v>203348.223</v>
      </c>
      <c r="N56" s="14">
        <v>227355.51999999999</v>
      </c>
      <c r="O56" s="11">
        <f t="shared" si="12"/>
        <v>3256898.3429999999</v>
      </c>
    </row>
    <row r="57" spans="1:15" ht="18" hidden="1" x14ac:dyDescent="0.35">
      <c r="A57" s="6" t="s">
        <v>21</v>
      </c>
      <c r="B57" s="6" t="s">
        <v>22</v>
      </c>
      <c r="C57" s="14">
        <v>42594.64</v>
      </c>
      <c r="D57" s="14">
        <v>48042.99</v>
      </c>
      <c r="E57" s="14">
        <v>36753.99</v>
      </c>
      <c r="F57" s="14">
        <v>22748.69</v>
      </c>
      <c r="G57" s="14">
        <v>375.52</v>
      </c>
      <c r="H57" s="14">
        <v>253</v>
      </c>
      <c r="I57" s="14">
        <v>276.02</v>
      </c>
      <c r="J57" s="14">
        <v>263.12</v>
      </c>
      <c r="K57" s="14">
        <v>1158.44</v>
      </c>
      <c r="L57" s="14">
        <v>253</v>
      </c>
      <c r="M57" s="14">
        <v>2954.44</v>
      </c>
      <c r="N57" s="14">
        <v>9966.33</v>
      </c>
      <c r="O57" s="11">
        <f t="shared" si="12"/>
        <v>165640.17999999996</v>
      </c>
    </row>
    <row r="58" spans="1:15" ht="18" hidden="1" x14ac:dyDescent="0.35">
      <c r="A58" s="6" t="s">
        <v>23</v>
      </c>
      <c r="B58" s="6" t="s">
        <v>24</v>
      </c>
      <c r="C58" s="14">
        <v>3903</v>
      </c>
      <c r="D58" s="14">
        <v>19515</v>
      </c>
      <c r="E58" s="14">
        <v>16041</v>
      </c>
      <c r="F58" s="14">
        <v>39888</v>
      </c>
      <c r="G58" s="14">
        <v>12138</v>
      </c>
      <c r="H58" s="14">
        <v>19515</v>
      </c>
      <c r="I58" s="14">
        <v>16470</v>
      </c>
      <c r="J58" s="14">
        <v>13010</v>
      </c>
      <c r="K58" s="14">
        <v>27750</v>
      </c>
      <c r="L58" s="14">
        <v>13010</v>
      </c>
      <c r="M58" s="14">
        <v>14311</v>
      </c>
      <c r="N58" s="14">
        <v>20389</v>
      </c>
      <c r="O58" s="11">
        <f t="shared" si="12"/>
        <v>215940</v>
      </c>
    </row>
    <row r="59" spans="1:15" ht="18" hidden="1" x14ac:dyDescent="0.35">
      <c r="A59" s="6" t="s">
        <v>25</v>
      </c>
      <c r="B59" s="6" t="s">
        <v>26</v>
      </c>
      <c r="C59" s="14">
        <v>1559</v>
      </c>
      <c r="D59" s="14">
        <v>8972</v>
      </c>
      <c r="E59" s="14">
        <v>4251</v>
      </c>
      <c r="F59" s="14">
        <v>12983</v>
      </c>
      <c r="G59" s="14">
        <v>6985</v>
      </c>
      <c r="H59" s="14">
        <v>47643</v>
      </c>
      <c r="I59" s="14">
        <v>55079</v>
      </c>
      <c r="J59" s="14">
        <v>8510</v>
      </c>
      <c r="K59" s="14">
        <v>15905.01</v>
      </c>
      <c r="L59" s="14">
        <v>9337</v>
      </c>
      <c r="M59" s="14">
        <v>9689</v>
      </c>
      <c r="N59" s="14">
        <v>9853</v>
      </c>
      <c r="O59" s="11">
        <f t="shared" si="12"/>
        <v>190766.01</v>
      </c>
    </row>
    <row r="60" spans="1:15" ht="18.600000000000001" hidden="1" thickBot="1" x14ac:dyDescent="0.4">
      <c r="A60" s="6"/>
      <c r="B60" s="6"/>
      <c r="C60" s="12">
        <f>SUM(C54:C59)</f>
        <v>753314.66899999999</v>
      </c>
      <c r="D60" s="12">
        <f t="shared" ref="D60:N60" si="13">SUM(D54:D59)</f>
        <v>820836.62</v>
      </c>
      <c r="E60" s="12">
        <f t="shared" si="13"/>
        <v>704756.38</v>
      </c>
      <c r="F60" s="12">
        <f t="shared" si="13"/>
        <v>495247.60000000003</v>
      </c>
      <c r="G60" s="12">
        <f t="shared" si="13"/>
        <v>190347.58</v>
      </c>
      <c r="H60" s="12">
        <f t="shared" si="13"/>
        <v>233393.7</v>
      </c>
      <c r="I60" s="12">
        <f t="shared" si="13"/>
        <v>239861.99</v>
      </c>
      <c r="J60" s="12">
        <f t="shared" si="13"/>
        <v>197976.41999999998</v>
      </c>
      <c r="K60" s="12">
        <f t="shared" si="13"/>
        <v>414440.02</v>
      </c>
      <c r="L60" s="12">
        <f t="shared" si="13"/>
        <v>184035.78</v>
      </c>
      <c r="M60" s="12">
        <f t="shared" si="13"/>
        <v>311319.783</v>
      </c>
      <c r="N60" s="12">
        <f t="shared" si="13"/>
        <v>359432.84</v>
      </c>
      <c r="O60" s="13">
        <f t="shared" si="12"/>
        <v>4904963.3819999993</v>
      </c>
    </row>
    <row r="61" spans="1:15" ht="18" hidden="1" x14ac:dyDescent="0.35">
      <c r="A61" s="7" t="s">
        <v>33</v>
      </c>
      <c r="B61" s="6"/>
      <c r="C61" s="8">
        <v>43677</v>
      </c>
      <c r="D61" s="8">
        <v>43708</v>
      </c>
      <c r="E61" s="8">
        <v>43738</v>
      </c>
      <c r="F61" s="8">
        <v>43769</v>
      </c>
      <c r="G61" s="8">
        <v>43799</v>
      </c>
      <c r="H61" s="8">
        <v>43830</v>
      </c>
      <c r="I61" s="8">
        <v>43861</v>
      </c>
      <c r="J61" s="8">
        <v>43890</v>
      </c>
      <c r="K61" s="8">
        <v>43921</v>
      </c>
      <c r="L61" s="8">
        <v>43951</v>
      </c>
      <c r="M61" s="8">
        <v>43982</v>
      </c>
      <c r="N61" s="8">
        <v>44012</v>
      </c>
      <c r="O61" s="9"/>
    </row>
    <row r="62" spans="1:15" ht="18" hidden="1" x14ac:dyDescent="0.35">
      <c r="A62" s="6" t="s">
        <v>15</v>
      </c>
      <c r="B62" s="6" t="s">
        <v>16</v>
      </c>
      <c r="C62" s="14">
        <v>133577.03</v>
      </c>
      <c r="D62" s="14">
        <v>99919.039999999994</v>
      </c>
      <c r="E62" s="14">
        <v>122402.73</v>
      </c>
      <c r="F62" s="14">
        <v>86860.78</v>
      </c>
      <c r="G62" s="14">
        <v>10613.16</v>
      </c>
      <c r="H62" s="14">
        <v>12842.85</v>
      </c>
      <c r="I62" s="14">
        <v>13913.77</v>
      </c>
      <c r="J62" s="14">
        <v>10544.47</v>
      </c>
      <c r="K62" s="14">
        <v>128766.11</v>
      </c>
      <c r="L62" s="14">
        <v>10587.88</v>
      </c>
      <c r="M62" s="14">
        <v>113464.54</v>
      </c>
      <c r="N62" s="14">
        <v>114291.03</v>
      </c>
      <c r="O62" s="11">
        <f>SUM(C62:N62)</f>
        <v>857783.39</v>
      </c>
    </row>
    <row r="63" spans="1:15" ht="18" hidden="1" x14ac:dyDescent="0.35">
      <c r="A63" s="6" t="s">
        <v>17</v>
      </c>
      <c r="B63" s="6" t="s">
        <v>18</v>
      </c>
      <c r="C63" s="14">
        <v>44816.480000000003</v>
      </c>
      <c r="D63" s="14">
        <v>37740.230000000003</v>
      </c>
      <c r="E63" s="14">
        <v>27665.18</v>
      </c>
      <c r="F63" s="14">
        <v>32683.58</v>
      </c>
      <c r="G63" s="14">
        <v>27206.11</v>
      </c>
      <c r="H63" s="14">
        <v>27838.07</v>
      </c>
      <c r="I63" s="14">
        <v>32819.75</v>
      </c>
      <c r="J63" s="14">
        <v>30111.65</v>
      </c>
      <c r="K63" s="14">
        <v>36285.199999999997</v>
      </c>
      <c r="L63" s="14">
        <v>38024.81</v>
      </c>
      <c r="M63" s="14">
        <v>40997.599999999999</v>
      </c>
      <c r="N63" s="14">
        <v>43112.06</v>
      </c>
      <c r="O63" s="11">
        <f t="shared" ref="O63:O68" si="14">SUM(C63:N63)</f>
        <v>419300.72</v>
      </c>
    </row>
    <row r="64" spans="1:15" ht="18" hidden="1" x14ac:dyDescent="0.35">
      <c r="A64" s="6" t="s">
        <v>19</v>
      </c>
      <c r="B64" s="6" t="s">
        <v>20</v>
      </c>
      <c r="C64" s="14">
        <v>486856.2</v>
      </c>
      <c r="D64" s="14">
        <v>579120.72</v>
      </c>
      <c r="E64" s="14">
        <v>513927.12</v>
      </c>
      <c r="F64" s="14">
        <v>252755.04</v>
      </c>
      <c r="G64" s="14">
        <v>140537.18</v>
      </c>
      <c r="H64" s="14">
        <v>141273.51</v>
      </c>
      <c r="I64" s="14">
        <v>141647.57</v>
      </c>
      <c r="J64" s="14">
        <v>142799.29</v>
      </c>
      <c r="K64" s="14">
        <v>234867.07</v>
      </c>
      <c r="L64" s="14">
        <v>140404.94</v>
      </c>
      <c r="M64" s="14">
        <v>364405.6</v>
      </c>
      <c r="N64" s="14">
        <v>451435.48</v>
      </c>
      <c r="O64" s="11">
        <f t="shared" si="14"/>
        <v>3590029.7199999997</v>
      </c>
    </row>
    <row r="65" spans="1:15" ht="18" hidden="1" x14ac:dyDescent="0.35">
      <c r="A65" s="6" t="s">
        <v>21</v>
      </c>
      <c r="B65" s="6" t="s">
        <v>22</v>
      </c>
      <c r="C65" s="14">
        <v>39415.74</v>
      </c>
      <c r="D65" s="14">
        <v>58330.7</v>
      </c>
      <c r="E65" s="14">
        <v>48634.85</v>
      </c>
      <c r="F65" s="14">
        <v>16734.71</v>
      </c>
      <c r="G65" s="14">
        <v>639.41</v>
      </c>
      <c r="H65" s="14">
        <v>842.54</v>
      </c>
      <c r="I65" s="14">
        <v>331.84</v>
      </c>
      <c r="J65" s="14">
        <v>330.05</v>
      </c>
      <c r="K65" s="14">
        <v>303.45999999999998</v>
      </c>
      <c r="L65" s="14">
        <v>341.52</v>
      </c>
      <c r="M65" s="14">
        <v>15504.94</v>
      </c>
      <c r="N65" s="14">
        <v>46472.89</v>
      </c>
      <c r="O65" s="11">
        <f t="shared" si="14"/>
        <v>227882.64999999997</v>
      </c>
    </row>
    <row r="66" spans="1:15" ht="18" hidden="1" x14ac:dyDescent="0.35">
      <c r="A66" s="6" t="s">
        <v>23</v>
      </c>
      <c r="B66" s="6" t="s">
        <v>24</v>
      </c>
      <c r="C66" s="14">
        <v>20816</v>
      </c>
      <c r="D66" s="14">
        <v>24719</v>
      </c>
      <c r="E66" s="14">
        <v>27750</v>
      </c>
      <c r="F66" s="14">
        <v>51168</v>
      </c>
      <c r="G66" s="14">
        <v>17342</v>
      </c>
      <c r="H66" s="14">
        <v>36414</v>
      </c>
      <c r="I66" s="14">
        <v>26020</v>
      </c>
      <c r="J66" s="14">
        <v>13010</v>
      </c>
      <c r="K66" s="14">
        <v>20816</v>
      </c>
      <c r="L66" s="14">
        <v>45535</v>
      </c>
      <c r="M66" s="14">
        <v>35127</v>
      </c>
      <c r="N66" s="14">
        <v>40760</v>
      </c>
      <c r="O66" s="11">
        <f t="shared" si="14"/>
        <v>359477</v>
      </c>
    </row>
    <row r="67" spans="1:15" ht="18" hidden="1" x14ac:dyDescent="0.35">
      <c r="A67" s="6" t="s">
        <v>25</v>
      </c>
      <c r="B67" s="6" t="s">
        <v>26</v>
      </c>
      <c r="C67" s="14">
        <v>9682</v>
      </c>
      <c r="D67" s="14">
        <v>14231</v>
      </c>
      <c r="E67" s="14">
        <v>10113</v>
      </c>
      <c r="F67" s="14">
        <v>47304</v>
      </c>
      <c r="G67" s="14">
        <v>11739</v>
      </c>
      <c r="H67" s="14">
        <v>15362</v>
      </c>
      <c r="I67" s="14">
        <v>17237</v>
      </c>
      <c r="J67" s="14">
        <v>6749</v>
      </c>
      <c r="K67" s="14">
        <v>17654</v>
      </c>
      <c r="L67" s="14">
        <v>17452</v>
      </c>
      <c r="M67" s="14">
        <v>14939</v>
      </c>
      <c r="N67" s="14">
        <v>19966</v>
      </c>
      <c r="O67" s="11">
        <f t="shared" si="14"/>
        <v>202428</v>
      </c>
    </row>
    <row r="68" spans="1:15" ht="18.600000000000001" hidden="1" thickBot="1" x14ac:dyDescent="0.4">
      <c r="A68" s="6"/>
      <c r="B68" s="6"/>
      <c r="C68" s="12">
        <f>SUM(C62:C67)</f>
        <v>735163.45</v>
      </c>
      <c r="D68" s="12">
        <f t="shared" ref="D68:N68" si="15">SUM(D62:D67)</f>
        <v>814060.69</v>
      </c>
      <c r="E68" s="12">
        <f t="shared" si="15"/>
        <v>750492.88</v>
      </c>
      <c r="F68" s="12">
        <v>930155.34</v>
      </c>
      <c r="G68" s="12">
        <f t="shared" si="15"/>
        <v>208076.86000000002</v>
      </c>
      <c r="H68" s="12">
        <f t="shared" si="15"/>
        <v>234572.97</v>
      </c>
      <c r="I68" s="12">
        <f t="shared" si="15"/>
        <v>231969.93000000002</v>
      </c>
      <c r="J68" s="12">
        <f t="shared" si="15"/>
        <v>203544.46</v>
      </c>
      <c r="K68" s="12">
        <f t="shared" si="15"/>
        <v>438691.84000000003</v>
      </c>
      <c r="L68" s="12">
        <f t="shared" si="15"/>
        <v>252346.15</v>
      </c>
      <c r="M68" s="12">
        <f t="shared" si="15"/>
        <v>584438.67999999993</v>
      </c>
      <c r="N68" s="12">
        <f t="shared" si="15"/>
        <v>716037.46</v>
      </c>
      <c r="O68" s="13">
        <f t="shared" si="14"/>
        <v>6099550.71</v>
      </c>
    </row>
    <row r="69" spans="1:15" ht="18" hidden="1" x14ac:dyDescent="0.35">
      <c r="A69" s="7" t="s">
        <v>34</v>
      </c>
      <c r="B69" s="6"/>
      <c r="C69" s="8">
        <v>44043</v>
      </c>
      <c r="D69" s="8">
        <v>44074</v>
      </c>
      <c r="E69" s="8">
        <v>44104</v>
      </c>
      <c r="F69" s="8">
        <v>44135</v>
      </c>
      <c r="G69" s="8">
        <v>44165</v>
      </c>
      <c r="H69" s="8">
        <v>44196</v>
      </c>
      <c r="I69" s="8">
        <v>44227</v>
      </c>
      <c r="J69" s="8">
        <v>44255</v>
      </c>
      <c r="K69" s="8">
        <v>44286</v>
      </c>
      <c r="L69" s="8">
        <v>44316</v>
      </c>
      <c r="M69" s="8">
        <v>44347</v>
      </c>
      <c r="N69" s="8">
        <v>44377</v>
      </c>
      <c r="O69" s="9"/>
    </row>
    <row r="70" spans="1:15" ht="18" hidden="1" x14ac:dyDescent="0.35">
      <c r="A70" s="6" t="s">
        <v>15</v>
      </c>
      <c r="B70" s="6" t="s">
        <v>16</v>
      </c>
      <c r="C70" s="14">
        <v>118960.14</v>
      </c>
      <c r="D70" s="14">
        <v>125136.31</v>
      </c>
      <c r="E70" s="14">
        <v>126786.94</v>
      </c>
      <c r="F70" s="14">
        <v>98073.89</v>
      </c>
      <c r="G70" s="14">
        <v>10032.67</v>
      </c>
      <c r="H70" s="14">
        <v>8516.92</v>
      </c>
      <c r="I70" s="14">
        <v>9176.6200000000008</v>
      </c>
      <c r="J70" s="14">
        <v>13358.14</v>
      </c>
      <c r="K70" s="14">
        <v>116458.08</v>
      </c>
      <c r="L70" s="14">
        <v>10369.290000000001</v>
      </c>
      <c r="M70" s="14">
        <v>78335.039999999994</v>
      </c>
      <c r="N70" s="14">
        <v>113267.08</v>
      </c>
      <c r="O70" s="11">
        <f>SUM(C70:N70)</f>
        <v>828471.12</v>
      </c>
    </row>
    <row r="71" spans="1:15" ht="18" hidden="1" x14ac:dyDescent="0.35">
      <c r="A71" s="6" t="s">
        <v>17</v>
      </c>
      <c r="B71" s="6" t="s">
        <v>18</v>
      </c>
      <c r="C71" s="14">
        <v>41098.58</v>
      </c>
      <c r="D71" s="14">
        <v>47059.46</v>
      </c>
      <c r="E71" s="14">
        <v>41265.35</v>
      </c>
      <c r="F71" s="14">
        <v>16509.95</v>
      </c>
      <c r="G71" s="14">
        <v>54859.4</v>
      </c>
      <c r="H71" s="14">
        <v>30798.62</v>
      </c>
      <c r="I71" s="14">
        <v>28364.39</v>
      </c>
      <c r="J71" s="14">
        <v>29490.47</v>
      </c>
      <c r="K71" s="14">
        <v>33898.400000000001</v>
      </c>
      <c r="L71" s="14">
        <v>28479.14</v>
      </c>
      <c r="M71" s="14">
        <v>33558.74</v>
      </c>
      <c r="N71" s="14">
        <v>37406.69</v>
      </c>
      <c r="O71" s="11">
        <f t="shared" ref="O71:O76" si="16">SUM(C71:N71)</f>
        <v>422789.19</v>
      </c>
    </row>
    <row r="72" spans="1:15" ht="18" hidden="1" x14ac:dyDescent="0.35">
      <c r="A72" s="6" t="s">
        <v>19</v>
      </c>
      <c r="B72" s="6" t="s">
        <v>20</v>
      </c>
      <c r="C72" s="14">
        <v>482677.19</v>
      </c>
      <c r="D72" s="14">
        <v>646701.06999999995</v>
      </c>
      <c r="E72" s="14">
        <v>549306.14</v>
      </c>
      <c r="F72" s="14">
        <v>377225.63</v>
      </c>
      <c r="G72" s="14">
        <v>143844.95000000001</v>
      </c>
      <c r="H72" s="14">
        <v>144677.32999999999</v>
      </c>
      <c r="I72" s="14">
        <v>146125.67000000001</v>
      </c>
      <c r="J72" s="14">
        <v>145424.13</v>
      </c>
      <c r="K72" s="14">
        <v>266224.99</v>
      </c>
      <c r="L72" s="14">
        <v>144116.39000000001</v>
      </c>
      <c r="M72" s="14">
        <v>342180.29</v>
      </c>
      <c r="N72" s="14">
        <v>420067.63</v>
      </c>
      <c r="O72" s="11">
        <f t="shared" si="16"/>
        <v>3808571.4099999997</v>
      </c>
    </row>
    <row r="73" spans="1:15" ht="18" hidden="1" x14ac:dyDescent="0.35">
      <c r="A73" s="6" t="s">
        <v>21</v>
      </c>
      <c r="B73" s="6" t="s">
        <v>22</v>
      </c>
      <c r="C73" s="14">
        <v>55823.39</v>
      </c>
      <c r="D73" s="14">
        <v>67396.98</v>
      </c>
      <c r="E73" s="14">
        <v>63904.62</v>
      </c>
      <c r="F73" s="14">
        <v>38733.589999999997</v>
      </c>
      <c r="G73" s="14">
        <v>5477.42</v>
      </c>
      <c r="H73" s="14">
        <v>14238.06</v>
      </c>
      <c r="I73" s="14">
        <v>352.58</v>
      </c>
      <c r="J73" s="14">
        <v>352.58</v>
      </c>
      <c r="K73" s="14">
        <v>364.19</v>
      </c>
      <c r="L73" s="14">
        <v>361.38</v>
      </c>
      <c r="M73" s="14">
        <v>16618.759999999998</v>
      </c>
      <c r="N73" s="14">
        <v>44592.18</v>
      </c>
      <c r="O73" s="11">
        <f t="shared" si="16"/>
        <v>308215.73</v>
      </c>
    </row>
    <row r="74" spans="1:15" ht="18" hidden="1" x14ac:dyDescent="0.35">
      <c r="A74" s="6" t="s">
        <v>23</v>
      </c>
      <c r="B74" s="6" t="s">
        <v>24</v>
      </c>
      <c r="C74" s="14">
        <v>44234</v>
      </c>
      <c r="D74" s="14">
        <v>63735</v>
      </c>
      <c r="E74" s="14">
        <v>52040</v>
      </c>
      <c r="F74" s="14">
        <v>49424</v>
      </c>
      <c r="G74" s="14">
        <v>42061</v>
      </c>
      <c r="H74" s="14">
        <v>15417</v>
      </c>
      <c r="I74" s="14">
        <v>31721</v>
      </c>
      <c r="J74" s="14">
        <v>22739</v>
      </c>
      <c r="K74" s="14">
        <v>88547</v>
      </c>
      <c r="L74" s="14">
        <v>50122</v>
      </c>
      <c r="M74" s="14">
        <v>48095</v>
      </c>
      <c r="N74" s="14">
        <v>21608</v>
      </c>
      <c r="O74" s="11">
        <f t="shared" si="16"/>
        <v>529743</v>
      </c>
    </row>
    <row r="75" spans="1:15" ht="18" hidden="1" x14ac:dyDescent="0.35">
      <c r="A75" s="6" t="s">
        <v>25</v>
      </c>
      <c r="B75" s="6" t="s">
        <v>26</v>
      </c>
      <c r="C75" s="14">
        <v>19951</v>
      </c>
      <c r="D75" s="14">
        <v>33232</v>
      </c>
      <c r="E75" s="14">
        <v>29578</v>
      </c>
      <c r="F75" s="14">
        <v>24742</v>
      </c>
      <c r="G75" s="14">
        <v>26042</v>
      </c>
      <c r="H75" s="14">
        <v>8065</v>
      </c>
      <c r="I75" s="14">
        <v>15642</v>
      </c>
      <c r="J75" s="14">
        <v>10720</v>
      </c>
      <c r="K75" s="14">
        <v>74808</v>
      </c>
      <c r="L75" s="14">
        <v>36725</v>
      </c>
      <c r="M75" s="14">
        <v>38340</v>
      </c>
      <c r="N75" s="14">
        <v>19528</v>
      </c>
      <c r="O75" s="11">
        <f t="shared" si="16"/>
        <v>337373</v>
      </c>
    </row>
    <row r="76" spans="1:15" ht="18.600000000000001" hidden="1" thickBot="1" x14ac:dyDescent="0.4">
      <c r="A76" s="6"/>
      <c r="B76" s="6"/>
      <c r="C76" s="12">
        <f>SUM(C70:C75)</f>
        <v>762744.3</v>
      </c>
      <c r="D76" s="12">
        <f t="shared" ref="D76:N76" si="17">SUM(D70:D75)</f>
        <v>983260.82</v>
      </c>
      <c r="E76" s="12">
        <f t="shared" si="17"/>
        <v>862881.05</v>
      </c>
      <c r="F76" s="12">
        <f t="shared" si="17"/>
        <v>604709.05999999994</v>
      </c>
      <c r="G76" s="12">
        <f t="shared" si="17"/>
        <v>282317.44000000006</v>
      </c>
      <c r="H76" s="12">
        <f t="shared" si="17"/>
        <v>221712.93</v>
      </c>
      <c r="I76" s="12">
        <f t="shared" si="17"/>
        <v>231382.26</v>
      </c>
      <c r="J76" s="12">
        <f t="shared" si="17"/>
        <v>222084.31999999998</v>
      </c>
      <c r="K76" s="12">
        <f t="shared" si="17"/>
        <v>580300.65999999992</v>
      </c>
      <c r="L76" s="12">
        <f t="shared" si="17"/>
        <v>270173.2</v>
      </c>
      <c r="M76" s="12">
        <f t="shared" si="17"/>
        <v>557127.82999999996</v>
      </c>
      <c r="N76" s="12">
        <f t="shared" si="17"/>
        <v>656469.58000000007</v>
      </c>
      <c r="O76" s="13">
        <f t="shared" si="16"/>
        <v>6235163.4500000002</v>
      </c>
    </row>
    <row r="77" spans="1:15" ht="18" hidden="1" x14ac:dyDescent="0.35">
      <c r="A77" s="16" t="s">
        <v>35</v>
      </c>
      <c r="B77" s="6"/>
      <c r="C77" s="17">
        <v>44408</v>
      </c>
      <c r="D77" s="17">
        <v>44439</v>
      </c>
      <c r="E77" s="17">
        <v>44469</v>
      </c>
      <c r="F77" s="17">
        <v>44500</v>
      </c>
      <c r="G77" s="17">
        <v>44530</v>
      </c>
      <c r="H77" s="17">
        <v>44561</v>
      </c>
      <c r="I77" s="17">
        <v>44592</v>
      </c>
      <c r="J77" s="17">
        <v>44620</v>
      </c>
      <c r="K77" s="17">
        <v>44651</v>
      </c>
      <c r="L77" s="17">
        <v>44681</v>
      </c>
      <c r="M77" s="17">
        <v>44712</v>
      </c>
      <c r="N77" s="17">
        <v>44742</v>
      </c>
      <c r="O77" s="18"/>
    </row>
    <row r="78" spans="1:15" ht="18" hidden="1" x14ac:dyDescent="0.35">
      <c r="A78" s="6" t="s">
        <v>15</v>
      </c>
      <c r="B78" s="6" t="s">
        <v>16</v>
      </c>
      <c r="C78" s="19">
        <v>119100.58</v>
      </c>
      <c r="D78" s="19">
        <v>119965.79</v>
      </c>
      <c r="E78" s="19">
        <v>103335.28</v>
      </c>
      <c r="F78" s="19">
        <v>80934.929999999993</v>
      </c>
      <c r="G78" s="19">
        <v>11441.16</v>
      </c>
      <c r="H78" s="19">
        <v>11456.97</v>
      </c>
      <c r="I78" s="19">
        <v>12996.21</v>
      </c>
      <c r="J78" s="19">
        <v>11020.87</v>
      </c>
      <c r="K78" s="19">
        <v>131072.42000000001</v>
      </c>
      <c r="L78" s="19">
        <v>11859.02</v>
      </c>
      <c r="M78" s="19">
        <v>90641.86</v>
      </c>
      <c r="N78" s="19">
        <v>97475.71</v>
      </c>
      <c r="O78" s="18">
        <f>SUM(C78:N78)</f>
        <v>801300.79999999993</v>
      </c>
    </row>
    <row r="79" spans="1:15" ht="18" hidden="1" x14ac:dyDescent="0.35">
      <c r="A79" s="6" t="s">
        <v>17</v>
      </c>
      <c r="B79" s="6" t="s">
        <v>18</v>
      </c>
      <c r="C79" s="20">
        <v>35470.44</v>
      </c>
      <c r="D79" s="20">
        <v>39641.64</v>
      </c>
      <c r="E79" s="20">
        <v>33350.080000000002</v>
      </c>
      <c r="F79" s="20">
        <v>32351.52</v>
      </c>
      <c r="G79" s="20">
        <v>29967.3</v>
      </c>
      <c r="H79" s="20">
        <v>12323.44</v>
      </c>
      <c r="I79" s="20">
        <v>45873.16</v>
      </c>
      <c r="J79" s="20">
        <v>27796.38</v>
      </c>
      <c r="K79" s="20">
        <v>35138.639999999999</v>
      </c>
      <c r="L79" s="20">
        <v>32500.04</v>
      </c>
      <c r="M79" s="20">
        <v>36010.800000000003</v>
      </c>
      <c r="N79" s="20">
        <v>35331.4</v>
      </c>
      <c r="O79" s="18">
        <f t="shared" ref="O79:O84" si="18">SUM(C79:N79)</f>
        <v>395754.83999999997</v>
      </c>
    </row>
    <row r="80" spans="1:15" ht="18" hidden="1" x14ac:dyDescent="0.35">
      <c r="A80" s="6" t="s">
        <v>19</v>
      </c>
      <c r="B80" s="6" t="s">
        <v>20</v>
      </c>
      <c r="C80" s="20">
        <v>517602.96</v>
      </c>
      <c r="D80" s="20">
        <v>473306.77</v>
      </c>
      <c r="E80" s="20">
        <v>451251.18</v>
      </c>
      <c r="F80" s="20">
        <v>264859.69</v>
      </c>
      <c r="G80" s="20">
        <v>151296.47</v>
      </c>
      <c r="H80" s="20">
        <v>151968.03</v>
      </c>
      <c r="I80" s="20">
        <v>153771.23000000001</v>
      </c>
      <c r="J80" s="20">
        <v>153746.60999999999</v>
      </c>
      <c r="K80" s="20">
        <v>246925.53</v>
      </c>
      <c r="L80" s="20">
        <v>153601.60000000001</v>
      </c>
      <c r="M80" s="20">
        <v>237527.14</v>
      </c>
      <c r="N80" s="20">
        <v>353289.38</v>
      </c>
      <c r="O80" s="21">
        <f t="shared" si="18"/>
        <v>3309146.59</v>
      </c>
    </row>
    <row r="81" spans="1:15" ht="18" hidden="1" x14ac:dyDescent="0.35">
      <c r="A81" s="6" t="s">
        <v>21</v>
      </c>
      <c r="B81" s="6" t="s">
        <v>22</v>
      </c>
      <c r="C81" s="20">
        <v>65551.23</v>
      </c>
      <c r="D81" s="20">
        <v>59713.120000000003</v>
      </c>
      <c r="E81" s="20">
        <v>63508.27</v>
      </c>
      <c r="F81" s="20">
        <v>28278.77</v>
      </c>
      <c r="G81" s="20">
        <v>6689.66</v>
      </c>
      <c r="H81" s="20">
        <v>-6135.3</v>
      </c>
      <c r="I81" s="20">
        <v>5145.71</v>
      </c>
      <c r="J81" s="20">
        <v>373.8</v>
      </c>
      <c r="K81" s="20">
        <v>362.19</v>
      </c>
      <c r="L81" s="20">
        <v>373.8</v>
      </c>
      <c r="M81" s="20">
        <v>13156.29</v>
      </c>
      <c r="N81" s="20">
        <v>33959.22</v>
      </c>
      <c r="O81" s="21">
        <f t="shared" si="18"/>
        <v>270976.76</v>
      </c>
    </row>
    <row r="82" spans="1:15" ht="18" hidden="1" x14ac:dyDescent="0.35">
      <c r="A82" s="6" t="s">
        <v>23</v>
      </c>
      <c r="B82" s="6" t="s">
        <v>24</v>
      </c>
      <c r="C82" s="20">
        <v>35777</v>
      </c>
      <c r="D82" s="20">
        <v>51484</v>
      </c>
      <c r="E82" s="20">
        <v>38172</v>
      </c>
      <c r="F82" s="20">
        <v>15849</v>
      </c>
      <c r="G82" s="20">
        <v>15472</v>
      </c>
      <c r="H82" s="20">
        <v>22491</v>
      </c>
      <c r="I82" s="20">
        <v>6821</v>
      </c>
      <c r="J82" s="20">
        <v>24336</v>
      </c>
      <c r="K82" s="20">
        <v>19537</v>
      </c>
      <c r="L82" s="20">
        <v>26523</v>
      </c>
      <c r="M82" s="20">
        <v>25053</v>
      </c>
      <c r="N82" s="20">
        <v>35266</v>
      </c>
      <c r="O82" s="21">
        <f t="shared" si="18"/>
        <v>316781</v>
      </c>
    </row>
    <row r="83" spans="1:15" ht="18.600000000000001" hidden="1" thickBot="1" x14ac:dyDescent="0.4">
      <c r="A83" s="6" t="s">
        <v>25</v>
      </c>
      <c r="B83" s="6" t="s">
        <v>26</v>
      </c>
      <c r="C83" s="22">
        <v>72990.48</v>
      </c>
      <c r="D83" s="22">
        <v>14171</v>
      </c>
      <c r="E83" s="22">
        <v>22616</v>
      </c>
      <c r="F83" s="22">
        <v>14430</v>
      </c>
      <c r="G83" s="22">
        <v>9726</v>
      </c>
      <c r="H83" s="22">
        <v>11027</v>
      </c>
      <c r="I83" s="22">
        <v>5772</v>
      </c>
      <c r="J83" s="22">
        <v>18581</v>
      </c>
      <c r="K83" s="22">
        <v>10101</v>
      </c>
      <c r="L83" s="22">
        <v>10969</v>
      </c>
      <c r="M83" s="22">
        <v>9974.43</v>
      </c>
      <c r="N83" s="22">
        <v>54367</v>
      </c>
      <c r="O83" s="21">
        <f t="shared" si="18"/>
        <v>254724.90999999997</v>
      </c>
    </row>
    <row r="84" spans="1:15" ht="18.600000000000001" hidden="1" thickBot="1" x14ac:dyDescent="0.4">
      <c r="A84" s="6"/>
      <c r="B84" s="6"/>
      <c r="C84" s="23">
        <f>SUM(C78:C83)</f>
        <v>846492.69</v>
      </c>
      <c r="D84" s="23">
        <f t="shared" ref="D84:N84" si="19">SUM(D78:D83)</f>
        <v>758282.32</v>
      </c>
      <c r="E84" s="23">
        <f t="shared" si="19"/>
        <v>712232.81</v>
      </c>
      <c r="F84" s="23">
        <f t="shared" si="19"/>
        <v>436703.91000000003</v>
      </c>
      <c r="G84" s="23">
        <f t="shared" si="19"/>
        <v>224592.59</v>
      </c>
      <c r="H84" s="23">
        <f t="shared" si="19"/>
        <v>203131.14</v>
      </c>
      <c r="I84" s="23">
        <f t="shared" si="19"/>
        <v>230379.31</v>
      </c>
      <c r="J84" s="23">
        <f t="shared" si="19"/>
        <v>235854.65999999997</v>
      </c>
      <c r="K84" s="23">
        <f t="shared" si="19"/>
        <v>443136.77999999997</v>
      </c>
      <c r="L84" s="23">
        <f t="shared" si="19"/>
        <v>235826.46</v>
      </c>
      <c r="M84" s="23">
        <f t="shared" si="19"/>
        <v>412363.52000000002</v>
      </c>
      <c r="N84" s="23">
        <f t="shared" si="19"/>
        <v>609688.71</v>
      </c>
      <c r="O84" s="24">
        <f t="shared" si="18"/>
        <v>5348684.8999999994</v>
      </c>
    </row>
    <row r="85" spans="1:15" ht="18" hidden="1" x14ac:dyDescent="0.35">
      <c r="A85" s="7" t="s">
        <v>36</v>
      </c>
      <c r="B85" s="6"/>
      <c r="C85" s="25">
        <v>44773</v>
      </c>
      <c r="D85" s="25">
        <v>44804</v>
      </c>
      <c r="E85" s="25">
        <v>44834</v>
      </c>
      <c r="F85" s="25">
        <v>44865</v>
      </c>
      <c r="G85" s="25">
        <v>44895</v>
      </c>
      <c r="H85" s="25">
        <v>44926</v>
      </c>
      <c r="I85" s="25">
        <v>44957</v>
      </c>
      <c r="J85" s="25">
        <v>44985</v>
      </c>
      <c r="K85" s="25">
        <v>45016</v>
      </c>
      <c r="L85" s="25">
        <v>45046</v>
      </c>
      <c r="M85" s="25">
        <v>45077</v>
      </c>
      <c r="N85" s="25">
        <v>45107</v>
      </c>
      <c r="O85" s="21"/>
    </row>
    <row r="86" spans="1:15" ht="18" hidden="1" x14ac:dyDescent="0.35">
      <c r="A86" s="6" t="s">
        <v>15</v>
      </c>
      <c r="B86" s="6" t="s">
        <v>16</v>
      </c>
      <c r="C86" s="19">
        <v>123070.71</v>
      </c>
      <c r="D86" s="19">
        <v>133338.46</v>
      </c>
      <c r="E86" s="19">
        <v>121821.86</v>
      </c>
      <c r="F86" s="19">
        <v>98594.59</v>
      </c>
      <c r="G86" s="19">
        <v>12620.31</v>
      </c>
      <c r="H86" s="19">
        <v>14145.51</v>
      </c>
      <c r="I86" s="19">
        <v>14402.18</v>
      </c>
      <c r="J86" s="19">
        <v>12615.2</v>
      </c>
      <c r="K86" s="19">
        <v>130936.06</v>
      </c>
      <c r="L86" s="19">
        <v>11480.76</v>
      </c>
      <c r="M86" s="19">
        <v>76664.149999999994</v>
      </c>
      <c r="N86" s="19">
        <v>103990.7</v>
      </c>
      <c r="O86" s="21">
        <f>SUM(C86:N86)</f>
        <v>853680.48999999987</v>
      </c>
    </row>
    <row r="87" spans="1:15" ht="18" hidden="1" x14ac:dyDescent="0.35">
      <c r="A87" s="6" t="s">
        <v>17</v>
      </c>
      <c r="B87" s="6" t="s">
        <v>18</v>
      </c>
      <c r="C87" s="20">
        <v>40002.75</v>
      </c>
      <c r="D87" s="20">
        <v>47348.33</v>
      </c>
      <c r="E87" s="20">
        <v>36691.379999999997</v>
      </c>
      <c r="F87" s="20">
        <v>38380.01</v>
      </c>
      <c r="G87" s="20">
        <v>31833.69</v>
      </c>
      <c r="H87" s="20">
        <v>27410.080000000002</v>
      </c>
      <c r="I87" s="20">
        <v>35703.699999999997</v>
      </c>
      <c r="J87" s="20">
        <v>34961.53</v>
      </c>
      <c r="K87" s="20">
        <v>42760.33</v>
      </c>
      <c r="L87" s="20">
        <v>35895.730000000003</v>
      </c>
      <c r="M87" s="20">
        <v>73447.179999999993</v>
      </c>
      <c r="N87" s="20">
        <v>36267.68</v>
      </c>
      <c r="O87" s="21">
        <f t="shared" ref="O87:O92" si="20">SUM(C87:N87)</f>
        <v>480702.38999999996</v>
      </c>
    </row>
    <row r="88" spans="1:15" ht="18" hidden="1" x14ac:dyDescent="0.35">
      <c r="A88" s="6" t="s">
        <v>19</v>
      </c>
      <c r="B88" s="6" t="s">
        <v>20</v>
      </c>
      <c r="C88" s="20">
        <v>508504.77</v>
      </c>
      <c r="D88" s="20">
        <v>518948.54</v>
      </c>
      <c r="E88" s="20">
        <v>501347.54</v>
      </c>
      <c r="F88" s="20">
        <v>370730.35</v>
      </c>
      <c r="G88" s="20">
        <v>189666.46</v>
      </c>
      <c r="H88" s="20">
        <v>185721.29</v>
      </c>
      <c r="I88" s="20">
        <v>187029.53</v>
      </c>
      <c r="J88" s="20">
        <v>186650</v>
      </c>
      <c r="K88" s="20">
        <v>288181.59000000003</v>
      </c>
      <c r="L88" s="20">
        <v>184429.95</v>
      </c>
      <c r="M88" s="20">
        <v>305881.27</v>
      </c>
      <c r="N88" s="20">
        <v>441135.82</v>
      </c>
      <c r="O88" s="21">
        <f t="shared" si="20"/>
        <v>3868227.11</v>
      </c>
    </row>
    <row r="89" spans="1:15" ht="18" hidden="1" x14ac:dyDescent="0.35">
      <c r="A89" s="6" t="s">
        <v>21</v>
      </c>
      <c r="B89" s="6" t="s">
        <v>22</v>
      </c>
      <c r="C89" s="20">
        <v>70263.990000000005</v>
      </c>
      <c r="D89" s="20">
        <v>63751.08</v>
      </c>
      <c r="E89" s="20">
        <v>68272.429999999993</v>
      </c>
      <c r="F89" s="20">
        <v>38061.08</v>
      </c>
      <c r="G89" s="20">
        <v>12026.18</v>
      </c>
      <c r="H89" s="20">
        <v>-607.49</v>
      </c>
      <c r="I89" s="20">
        <v>0</v>
      </c>
      <c r="J89" s="20">
        <v>-3027.31</v>
      </c>
      <c r="K89" s="20">
        <v>405.84</v>
      </c>
      <c r="L89" s="20">
        <v>405.84</v>
      </c>
      <c r="M89" s="20">
        <v>10738.15</v>
      </c>
      <c r="N89" s="20">
        <v>55596.92</v>
      </c>
      <c r="O89" s="21">
        <f t="shared" si="20"/>
        <v>315886.71000000002</v>
      </c>
    </row>
    <row r="90" spans="1:15" ht="18" hidden="1" x14ac:dyDescent="0.35">
      <c r="A90" s="6" t="s">
        <v>23</v>
      </c>
      <c r="B90" s="6" t="s">
        <v>24</v>
      </c>
      <c r="C90" s="20">
        <v>5692</v>
      </c>
      <c r="D90" s="20">
        <v>27973</v>
      </c>
      <c r="E90" s="20">
        <v>7843.6</v>
      </c>
      <c r="F90" s="20">
        <v>2511</v>
      </c>
      <c r="G90" s="20">
        <v>10339</v>
      </c>
      <c r="H90" s="20">
        <v>3579</v>
      </c>
      <c r="I90" s="20">
        <v>1046</v>
      </c>
      <c r="J90" s="20">
        <v>2136</v>
      </c>
      <c r="K90" s="20">
        <v>14076.63</v>
      </c>
      <c r="L90" s="20">
        <v>9987</v>
      </c>
      <c r="M90" s="20">
        <v>14611.44</v>
      </c>
      <c r="N90" s="20">
        <v>7851</v>
      </c>
      <c r="O90" s="21">
        <f t="shared" si="20"/>
        <v>107645.67</v>
      </c>
    </row>
    <row r="91" spans="1:15" ht="18.600000000000001" hidden="1" thickBot="1" x14ac:dyDescent="0.4">
      <c r="A91" s="6" t="s">
        <v>25</v>
      </c>
      <c r="B91" s="6" t="s">
        <v>26</v>
      </c>
      <c r="C91" s="22">
        <v>0</v>
      </c>
      <c r="D91" s="22">
        <v>59428</v>
      </c>
      <c r="E91" s="22">
        <v>1443</v>
      </c>
      <c r="F91" s="22">
        <v>0</v>
      </c>
      <c r="G91" s="22">
        <v>99694.16</v>
      </c>
      <c r="H91" s="22">
        <v>2886</v>
      </c>
      <c r="I91" s="22">
        <v>8956</v>
      </c>
      <c r="J91" s="22">
        <v>2886</v>
      </c>
      <c r="K91" s="22">
        <v>9792</v>
      </c>
      <c r="L91" s="22">
        <v>11544</v>
      </c>
      <c r="M91" s="22">
        <v>9631.89</v>
      </c>
      <c r="N91" s="22">
        <v>7215</v>
      </c>
      <c r="O91" s="21">
        <f t="shared" si="20"/>
        <v>213476.05</v>
      </c>
    </row>
    <row r="92" spans="1:15" ht="18.600000000000001" hidden="1" thickBot="1" x14ac:dyDescent="0.4">
      <c r="A92" s="6"/>
      <c r="B92" s="6"/>
      <c r="C92" s="23">
        <f>SUM(C86:C91)</f>
        <v>747534.22</v>
      </c>
      <c r="D92" s="23">
        <f t="shared" ref="D92:N92" si="21">SUM(D86:D91)</f>
        <v>850787.40999999992</v>
      </c>
      <c r="E92" s="23">
        <f t="shared" si="21"/>
        <v>737419.80999999994</v>
      </c>
      <c r="F92" s="23">
        <f t="shared" si="21"/>
        <v>548277.02999999991</v>
      </c>
      <c r="G92" s="23">
        <f t="shared" si="21"/>
        <v>356179.8</v>
      </c>
      <c r="H92" s="23">
        <f t="shared" si="21"/>
        <v>233134.39</v>
      </c>
      <c r="I92" s="23">
        <f t="shared" si="21"/>
        <v>247137.41</v>
      </c>
      <c r="J92" s="23">
        <f t="shared" si="21"/>
        <v>236221.41999999998</v>
      </c>
      <c r="K92" s="23">
        <f t="shared" si="21"/>
        <v>486152.45000000007</v>
      </c>
      <c r="L92" s="23">
        <f t="shared" si="21"/>
        <v>253743.28</v>
      </c>
      <c r="M92" s="23">
        <f t="shared" si="21"/>
        <v>490974.08</v>
      </c>
      <c r="N92" s="23">
        <f t="shared" si="21"/>
        <v>652057.12</v>
      </c>
      <c r="O92" s="24">
        <f t="shared" si="20"/>
        <v>5839618.4199999999</v>
      </c>
    </row>
    <row r="93" spans="1:15" ht="18" hidden="1" x14ac:dyDescent="0.35">
      <c r="A93" s="7" t="s">
        <v>37</v>
      </c>
      <c r="B93" s="6"/>
      <c r="C93" s="25">
        <v>45138</v>
      </c>
      <c r="D93" s="25">
        <v>45169</v>
      </c>
      <c r="E93" s="25">
        <v>45199</v>
      </c>
      <c r="F93" s="25">
        <v>45230</v>
      </c>
      <c r="G93" s="25">
        <v>45260</v>
      </c>
      <c r="H93" s="25">
        <v>45291</v>
      </c>
      <c r="I93" s="25">
        <v>45322</v>
      </c>
      <c r="J93" s="25">
        <v>45351</v>
      </c>
      <c r="K93" s="25">
        <v>45382</v>
      </c>
      <c r="L93" s="25">
        <v>45412</v>
      </c>
      <c r="M93" s="25">
        <v>45443</v>
      </c>
      <c r="N93" s="25">
        <v>45473</v>
      </c>
      <c r="O93" s="21"/>
    </row>
    <row r="94" spans="1:15" ht="18" hidden="1" x14ac:dyDescent="0.35">
      <c r="A94" s="6" t="s">
        <v>15</v>
      </c>
      <c r="B94" s="6" t="s">
        <v>16</v>
      </c>
      <c r="C94" s="19">
        <v>126285.11</v>
      </c>
      <c r="D94" s="19">
        <v>156944.29</v>
      </c>
      <c r="E94" s="19">
        <v>140451.45000000001</v>
      </c>
      <c r="F94" s="19">
        <v>87125.52</v>
      </c>
      <c r="G94" s="19">
        <v>13808</v>
      </c>
      <c r="H94" s="19">
        <v>17981.400000000001</v>
      </c>
      <c r="I94" s="19">
        <f>558155.71-H94-G94-F94-E94-D94-C94</f>
        <v>15559.9399999999</v>
      </c>
      <c r="J94" s="19">
        <v>14932.4</v>
      </c>
      <c r="K94" s="19">
        <v>140604.93</v>
      </c>
      <c r="L94" s="19">
        <v>12788.69</v>
      </c>
      <c r="M94" s="19">
        <v>95558.35</v>
      </c>
      <c r="N94" s="19">
        <v>117363.74</v>
      </c>
      <c r="O94" s="21">
        <f>SUM(C94:N94)</f>
        <v>939403.82</v>
      </c>
    </row>
    <row r="95" spans="1:15" ht="18" hidden="1" x14ac:dyDescent="0.35">
      <c r="A95" s="6" t="s">
        <v>17</v>
      </c>
      <c r="B95" s="6" t="s">
        <v>18</v>
      </c>
      <c r="C95" s="20">
        <v>37318.86</v>
      </c>
      <c r="D95" s="20">
        <v>52120.71</v>
      </c>
      <c r="E95" s="20">
        <v>42939.16</v>
      </c>
      <c r="F95" s="20">
        <v>46740.92</v>
      </c>
      <c r="G95" s="20">
        <v>36284.71</v>
      </c>
      <c r="H95" s="20">
        <v>28727.46</v>
      </c>
      <c r="I95" s="20">
        <f>286127.47-H95-G95-F95-E95-D95-C95</f>
        <v>41995.650000000009</v>
      </c>
      <c r="J95" s="20">
        <v>39588.81</v>
      </c>
      <c r="K95" s="20">
        <v>43148.21</v>
      </c>
      <c r="L95" s="20">
        <v>53386.11</v>
      </c>
      <c r="M95" s="20">
        <v>48585.36</v>
      </c>
      <c r="N95" s="20">
        <v>48535.41</v>
      </c>
      <c r="O95" s="21">
        <f t="shared" ref="O95:O100" si="22">SUM(C95:N95)</f>
        <v>519371.37</v>
      </c>
    </row>
    <row r="96" spans="1:15" ht="18" hidden="1" x14ac:dyDescent="0.35">
      <c r="A96" s="6" t="s">
        <v>19</v>
      </c>
      <c r="B96" s="6" t="s">
        <v>20</v>
      </c>
      <c r="C96" s="26">
        <v>524949.56999999995</v>
      </c>
      <c r="D96" s="20">
        <v>592853.1</v>
      </c>
      <c r="E96" s="20">
        <v>517244.91</v>
      </c>
      <c r="F96" s="20">
        <v>371318.65</v>
      </c>
      <c r="G96" s="20">
        <v>206695.86</v>
      </c>
      <c r="H96" s="20">
        <v>206660.29</v>
      </c>
      <c r="I96" s="20">
        <v>208750.61</v>
      </c>
      <c r="J96" s="20">
        <v>207855</v>
      </c>
      <c r="K96" s="20">
        <v>310348.39</v>
      </c>
      <c r="L96" s="20">
        <v>207102.45</v>
      </c>
      <c r="M96" s="20">
        <v>324057.64</v>
      </c>
      <c r="N96" s="20">
        <v>430559</v>
      </c>
      <c r="O96" s="21">
        <f t="shared" si="22"/>
        <v>4108395.47</v>
      </c>
    </row>
    <row r="97" spans="1:15" ht="18" hidden="1" x14ac:dyDescent="0.35">
      <c r="A97" s="6" t="s">
        <v>21</v>
      </c>
      <c r="B97" s="6" t="s">
        <v>22</v>
      </c>
      <c r="C97" s="20">
        <v>22215.15</v>
      </c>
      <c r="D97" s="20">
        <v>77706.880000000005</v>
      </c>
      <c r="E97" s="20">
        <v>60893.67</v>
      </c>
      <c r="F97" s="20">
        <v>34631.699999999997</v>
      </c>
      <c r="G97" s="20">
        <v>3216.9</v>
      </c>
      <c r="H97" s="20">
        <v>634</v>
      </c>
      <c r="I97" s="20">
        <v>5455.83</v>
      </c>
      <c r="J97" s="20">
        <v>634.20000000000005</v>
      </c>
      <c r="K97" s="20">
        <v>634.20000000000005</v>
      </c>
      <c r="L97" s="20">
        <v>646</v>
      </c>
      <c r="M97" s="20">
        <v>36821.86</v>
      </c>
      <c r="N97" s="20">
        <v>46058.28</v>
      </c>
      <c r="O97" s="21">
        <f t="shared" si="22"/>
        <v>289548.67000000004</v>
      </c>
    </row>
    <row r="98" spans="1:15" ht="18" hidden="1" x14ac:dyDescent="0.35">
      <c r="A98" s="6" t="s">
        <v>23</v>
      </c>
      <c r="B98" s="6" t="s">
        <v>24</v>
      </c>
      <c r="C98" s="20">
        <v>0</v>
      </c>
      <c r="D98" s="20">
        <v>14293.44</v>
      </c>
      <c r="E98" s="20">
        <v>17577</v>
      </c>
      <c r="F98" s="20">
        <v>14451.63</v>
      </c>
      <c r="G98" s="20">
        <v>12555</v>
      </c>
      <c r="H98" s="20">
        <v>9271</v>
      </c>
      <c r="I98" s="20">
        <v>13191</v>
      </c>
      <c r="J98" s="20">
        <v>1068</v>
      </c>
      <c r="K98" s="20">
        <v>3579</v>
      </c>
      <c r="L98" s="20">
        <v>34983</v>
      </c>
      <c r="M98" s="20">
        <v>8544</v>
      </c>
      <c r="N98" s="20">
        <v>16008.88</v>
      </c>
      <c r="O98" s="21">
        <f t="shared" si="22"/>
        <v>145521.95000000001</v>
      </c>
    </row>
    <row r="99" spans="1:15" ht="18.600000000000001" hidden="1" thickBot="1" x14ac:dyDescent="0.4">
      <c r="A99" s="6" t="s">
        <v>25</v>
      </c>
      <c r="B99" s="6" t="s">
        <v>26</v>
      </c>
      <c r="C99" s="22">
        <v>0</v>
      </c>
      <c r="D99" s="22">
        <v>7279.04</v>
      </c>
      <c r="E99" s="22">
        <v>0</v>
      </c>
      <c r="F99" s="22">
        <v>2362.7600000000002</v>
      </c>
      <c r="G99" s="22">
        <v>0</v>
      </c>
      <c r="H99" s="22">
        <v>2072.67</v>
      </c>
      <c r="I99" s="22">
        <v>14430</v>
      </c>
      <c r="J99" s="22">
        <v>1304.6300000000001</v>
      </c>
      <c r="K99" s="22">
        <v>1443</v>
      </c>
      <c r="L99" s="22">
        <v>19890</v>
      </c>
      <c r="M99" s="22">
        <v>7194</v>
      </c>
      <c r="N99" s="22">
        <v>11699.28</v>
      </c>
      <c r="O99" s="18">
        <f t="shared" si="22"/>
        <v>67675.38</v>
      </c>
    </row>
    <row r="100" spans="1:15" ht="18.600000000000001" hidden="1" thickBot="1" x14ac:dyDescent="0.4">
      <c r="A100" s="6"/>
      <c r="B100" s="6"/>
      <c r="C100" s="27">
        <f>SUM(C94:C99)</f>
        <v>710768.69</v>
      </c>
      <c r="D100" s="27">
        <f t="shared" ref="D100:N100" si="23">SUM(D94:D99)</f>
        <v>901197.46</v>
      </c>
      <c r="E100" s="23">
        <f t="shared" si="23"/>
        <v>779106.19000000006</v>
      </c>
      <c r="F100" s="23">
        <f t="shared" si="23"/>
        <v>556631.18000000005</v>
      </c>
      <c r="G100" s="23">
        <f t="shared" si="23"/>
        <v>272560.46999999997</v>
      </c>
      <c r="H100" s="23">
        <f t="shared" si="23"/>
        <v>265346.82</v>
      </c>
      <c r="I100" s="23">
        <f t="shared" si="23"/>
        <v>299383.02999999991</v>
      </c>
      <c r="J100" s="23">
        <f t="shared" si="23"/>
        <v>265383.04000000004</v>
      </c>
      <c r="K100" s="23">
        <f t="shared" si="23"/>
        <v>499757.73000000004</v>
      </c>
      <c r="L100" s="23">
        <f t="shared" si="23"/>
        <v>328796.25</v>
      </c>
      <c r="M100" s="23">
        <f t="shared" si="23"/>
        <v>520761.21</v>
      </c>
      <c r="N100" s="23">
        <f t="shared" si="23"/>
        <v>670224.59000000008</v>
      </c>
      <c r="O100" s="13">
        <f t="shared" si="22"/>
        <v>6069916.6600000001</v>
      </c>
    </row>
    <row r="101" spans="1:15" ht="18" x14ac:dyDescent="0.35">
      <c r="A101" s="16" t="s">
        <v>38</v>
      </c>
      <c r="B101" s="6"/>
      <c r="C101" s="17">
        <v>45504</v>
      </c>
      <c r="D101" s="17">
        <v>45535</v>
      </c>
      <c r="E101" s="25">
        <v>45565</v>
      </c>
      <c r="F101" s="25">
        <v>45596</v>
      </c>
      <c r="G101" s="25">
        <v>45626</v>
      </c>
      <c r="H101" s="25">
        <v>45657</v>
      </c>
      <c r="I101" s="25">
        <v>45688</v>
      </c>
      <c r="J101" s="25">
        <v>45716</v>
      </c>
      <c r="K101" s="25">
        <v>45747</v>
      </c>
      <c r="L101" s="25">
        <v>45777</v>
      </c>
      <c r="M101" s="25">
        <v>45808</v>
      </c>
      <c r="N101" s="25">
        <v>45838</v>
      </c>
      <c r="O101" s="18"/>
    </row>
    <row r="102" spans="1:15" ht="18" x14ac:dyDescent="0.35">
      <c r="A102" s="6" t="s">
        <v>15</v>
      </c>
      <c r="B102" s="6" t="s">
        <v>16</v>
      </c>
      <c r="C102" s="28">
        <v>225017.06</v>
      </c>
      <c r="D102" s="28">
        <v>123642.57</v>
      </c>
      <c r="E102" s="28">
        <v>163627.79999999999</v>
      </c>
      <c r="F102" s="20">
        <v>111779.32</v>
      </c>
      <c r="G102" s="20">
        <v>17206.990000000002</v>
      </c>
      <c r="H102" s="20">
        <v>15309.37</v>
      </c>
      <c r="I102" s="20">
        <v>18538.79</v>
      </c>
      <c r="J102" s="29">
        <v>0</v>
      </c>
      <c r="K102" s="29">
        <v>0</v>
      </c>
      <c r="L102" s="29">
        <v>0</v>
      </c>
      <c r="M102" s="29">
        <v>0</v>
      </c>
      <c r="N102" s="29">
        <v>0</v>
      </c>
      <c r="O102" s="18">
        <f>SUM(C102:N102)</f>
        <v>675121.9</v>
      </c>
    </row>
    <row r="103" spans="1:15" ht="18" x14ac:dyDescent="0.35">
      <c r="A103" s="6" t="s">
        <v>17</v>
      </c>
      <c r="B103" s="6" t="s">
        <v>18</v>
      </c>
      <c r="C103" s="28">
        <v>57544.01</v>
      </c>
      <c r="D103" s="28">
        <v>52090.36</v>
      </c>
      <c r="E103" s="28">
        <v>53830.97</v>
      </c>
      <c r="F103" s="20">
        <v>54086.91</v>
      </c>
      <c r="G103" s="20">
        <v>49432.24</v>
      </c>
      <c r="H103" s="20">
        <v>40928.92</v>
      </c>
      <c r="I103" s="20">
        <v>48376.01</v>
      </c>
      <c r="J103" s="29">
        <v>0</v>
      </c>
      <c r="K103" s="29">
        <v>0</v>
      </c>
      <c r="L103" s="29">
        <v>0</v>
      </c>
      <c r="M103" s="29">
        <v>0</v>
      </c>
      <c r="N103" s="29">
        <v>0</v>
      </c>
      <c r="O103" s="18">
        <f t="shared" ref="O103:O108" si="24">SUM(C103:N103)</f>
        <v>356289.42</v>
      </c>
    </row>
    <row r="104" spans="1:15" ht="18" x14ac:dyDescent="0.35">
      <c r="A104" s="6" t="s">
        <v>19</v>
      </c>
      <c r="B104" s="6" t="s">
        <v>20</v>
      </c>
      <c r="C104" s="20">
        <v>717098.06</v>
      </c>
      <c r="D104" s="20">
        <v>646443.34</v>
      </c>
      <c r="E104" s="20">
        <v>592133.07999999996</v>
      </c>
      <c r="F104" s="20">
        <v>460468.53</v>
      </c>
      <c r="G104" s="20">
        <v>224981.34</v>
      </c>
      <c r="H104" s="20">
        <v>225071.52</v>
      </c>
      <c r="I104" s="20">
        <v>224783.65</v>
      </c>
      <c r="J104" s="29">
        <v>0</v>
      </c>
      <c r="K104" s="29">
        <v>0</v>
      </c>
      <c r="L104" s="29">
        <v>0</v>
      </c>
      <c r="M104" s="29">
        <v>0</v>
      </c>
      <c r="N104" s="29">
        <v>0</v>
      </c>
      <c r="O104" s="21">
        <f t="shared" si="24"/>
        <v>3090979.5199999996</v>
      </c>
    </row>
    <row r="105" spans="1:15" ht="18" x14ac:dyDescent="0.35">
      <c r="A105" s="6" t="s">
        <v>21</v>
      </c>
      <c r="B105" s="6" t="s">
        <v>22</v>
      </c>
      <c r="C105" s="20">
        <v>94923.35</v>
      </c>
      <c r="D105" s="20">
        <v>68456.17</v>
      </c>
      <c r="E105" s="20">
        <v>63209.91</v>
      </c>
      <c r="F105" s="20">
        <v>34180.89</v>
      </c>
      <c r="G105" s="20">
        <v>674.8</v>
      </c>
      <c r="H105" s="20">
        <v>674.8</v>
      </c>
      <c r="I105" s="20">
        <v>674.8</v>
      </c>
      <c r="J105" s="29">
        <v>0</v>
      </c>
      <c r="K105" s="29">
        <v>0</v>
      </c>
      <c r="L105" s="29">
        <v>0</v>
      </c>
      <c r="M105" s="29">
        <v>0</v>
      </c>
      <c r="N105" s="29">
        <v>0</v>
      </c>
      <c r="O105" s="18">
        <f t="shared" si="24"/>
        <v>262794.71999999997</v>
      </c>
    </row>
    <row r="106" spans="1:15" ht="18" x14ac:dyDescent="0.35">
      <c r="A106" s="6" t="s">
        <v>23</v>
      </c>
      <c r="B106" s="6" t="s">
        <v>24</v>
      </c>
      <c r="C106" s="28">
        <v>8919</v>
      </c>
      <c r="D106" s="28">
        <v>2136</v>
      </c>
      <c r="E106" s="28">
        <v>6783</v>
      </c>
      <c r="F106" s="20">
        <v>2136</v>
      </c>
      <c r="G106" s="20">
        <v>6408</v>
      </c>
      <c r="H106" s="20">
        <v>15384</v>
      </c>
      <c r="I106" s="20">
        <v>12555</v>
      </c>
      <c r="J106" s="29">
        <v>0</v>
      </c>
      <c r="K106" s="29">
        <v>0</v>
      </c>
      <c r="L106" s="29">
        <v>0</v>
      </c>
      <c r="M106" s="29">
        <v>0</v>
      </c>
      <c r="N106" s="29">
        <v>0</v>
      </c>
      <c r="O106" s="18">
        <f t="shared" si="24"/>
        <v>54321</v>
      </c>
    </row>
    <row r="107" spans="1:15" ht="18" x14ac:dyDescent="0.35">
      <c r="A107" s="6" t="s">
        <v>25</v>
      </c>
      <c r="B107" s="6" t="s">
        <v>26</v>
      </c>
      <c r="C107" s="28">
        <v>8658</v>
      </c>
      <c r="D107" s="28">
        <v>2886</v>
      </c>
      <c r="E107" s="28">
        <v>3471</v>
      </c>
      <c r="F107" s="20">
        <v>11802.16</v>
      </c>
      <c r="G107" s="20">
        <v>5003</v>
      </c>
      <c r="H107" s="20">
        <v>6610</v>
      </c>
      <c r="I107" s="20">
        <v>4329</v>
      </c>
      <c r="J107" s="29">
        <v>0</v>
      </c>
      <c r="K107" s="29">
        <v>0</v>
      </c>
      <c r="L107" s="29">
        <v>0</v>
      </c>
      <c r="M107" s="29">
        <v>0</v>
      </c>
      <c r="N107" s="29">
        <v>0</v>
      </c>
      <c r="O107" s="18">
        <f t="shared" si="24"/>
        <v>42759.16</v>
      </c>
    </row>
    <row r="108" spans="1:15" ht="18.600000000000001" thickBot="1" x14ac:dyDescent="0.4">
      <c r="A108" s="6"/>
      <c r="B108" s="6"/>
      <c r="C108" s="12">
        <f t="shared" ref="C108:N108" si="25">SUM(C102:C107)</f>
        <v>1112159.4800000002</v>
      </c>
      <c r="D108" s="12">
        <f t="shared" si="25"/>
        <v>895654.44000000006</v>
      </c>
      <c r="E108" s="12">
        <f t="shared" si="25"/>
        <v>883055.76</v>
      </c>
      <c r="F108" s="12">
        <f t="shared" si="25"/>
        <v>674453.81</v>
      </c>
      <c r="G108" s="12">
        <f t="shared" si="25"/>
        <v>303706.37</v>
      </c>
      <c r="H108" s="12">
        <f t="shared" si="25"/>
        <v>303978.61</v>
      </c>
      <c r="I108" s="12">
        <f t="shared" si="25"/>
        <v>309257.25</v>
      </c>
      <c r="J108" s="12">
        <f t="shared" si="25"/>
        <v>0</v>
      </c>
      <c r="K108" s="12">
        <f t="shared" si="25"/>
        <v>0</v>
      </c>
      <c r="L108" s="12">
        <f t="shared" si="25"/>
        <v>0</v>
      </c>
      <c r="M108" s="12">
        <f t="shared" si="25"/>
        <v>0</v>
      </c>
      <c r="N108" s="12">
        <f t="shared" si="25"/>
        <v>0</v>
      </c>
      <c r="O108" s="18">
        <f t="shared" si="24"/>
        <v>4482265.7200000007</v>
      </c>
    </row>
    <row r="109" spans="1:15" ht="18.600000000000001" hidden="1" thickTop="1" x14ac:dyDescent="0.35">
      <c r="A109" s="7" t="s">
        <v>39</v>
      </c>
      <c r="B109" s="6"/>
      <c r="C109" s="28"/>
      <c r="D109" s="28"/>
      <c r="E109" s="20"/>
      <c r="F109" s="20"/>
      <c r="G109" s="20"/>
      <c r="H109" s="20"/>
      <c r="I109" s="28"/>
      <c r="J109" s="28"/>
      <c r="K109" s="28"/>
      <c r="L109" s="28"/>
      <c r="M109" s="28"/>
      <c r="N109" s="28"/>
      <c r="O109" s="18"/>
    </row>
    <row r="110" spans="1:15" ht="18.600000000000001" hidden="1" thickTop="1" x14ac:dyDescent="0.35">
      <c r="A110" s="6"/>
      <c r="B110" s="6"/>
      <c r="C110" s="28"/>
      <c r="D110" s="28"/>
      <c r="E110" s="20"/>
      <c r="F110" s="20"/>
      <c r="G110" s="20"/>
      <c r="H110" s="20"/>
      <c r="I110" s="28"/>
      <c r="J110" s="28"/>
      <c r="K110" s="28"/>
      <c r="L110" s="28"/>
      <c r="M110" s="28"/>
      <c r="N110" s="28"/>
      <c r="O110" s="18"/>
    </row>
    <row r="111" spans="1:15" ht="18.600000000000001" hidden="1" thickTop="1" x14ac:dyDescent="0.35">
      <c r="A111" s="7" t="s">
        <v>14</v>
      </c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7"/>
    </row>
    <row r="112" spans="1:15" ht="18.600000000000001" hidden="1" thickTop="1" x14ac:dyDescent="0.35">
      <c r="A112" s="6" t="s">
        <v>15</v>
      </c>
      <c r="B112" s="6" t="s">
        <v>16</v>
      </c>
      <c r="C112" s="30">
        <f t="shared" ref="C112:N114" si="26">C6/$O6</f>
        <v>0.11855516538573709</v>
      </c>
      <c r="D112" s="30">
        <f t="shared" si="26"/>
        <v>0.18819224564177692</v>
      </c>
      <c r="E112" s="31">
        <f t="shared" si="26"/>
        <v>0.16080867986425912</v>
      </c>
      <c r="F112" s="31">
        <f t="shared" si="26"/>
        <v>0.10391475566809229</v>
      </c>
      <c r="G112" s="31">
        <f t="shared" si="26"/>
        <v>1.1969591479275576E-2</v>
      </c>
      <c r="H112" s="31">
        <f t="shared" si="26"/>
        <v>1.0056491270067381E-2</v>
      </c>
      <c r="I112" s="30">
        <f t="shared" si="26"/>
        <v>9.9945717132313653E-3</v>
      </c>
      <c r="J112" s="30">
        <f t="shared" si="26"/>
        <v>1.2837898207822464E-2</v>
      </c>
      <c r="K112" s="30">
        <f t="shared" si="26"/>
        <v>0.15355856227947584</v>
      </c>
      <c r="L112" s="30">
        <f t="shared" si="26"/>
        <v>1.364669607831568E-2</v>
      </c>
      <c r="M112" s="30">
        <f t="shared" si="26"/>
        <v>0.10142141880581063</v>
      </c>
      <c r="N112" s="30">
        <f t="shared" si="26"/>
        <v>0.11504392360613563</v>
      </c>
      <c r="O112" s="32">
        <f>SUM(C112:N112)</f>
        <v>1</v>
      </c>
    </row>
    <row r="113" spans="1:15" ht="18.600000000000001" hidden="1" thickTop="1" x14ac:dyDescent="0.35">
      <c r="A113" s="6" t="s">
        <v>17</v>
      </c>
      <c r="B113" s="6" t="s">
        <v>18</v>
      </c>
      <c r="C113" s="30">
        <f t="shared" si="26"/>
        <v>8.0968976437393481E-2</v>
      </c>
      <c r="D113" s="30">
        <f t="shared" si="26"/>
        <v>9.3615703213728987E-2</v>
      </c>
      <c r="E113" s="31">
        <f t="shared" si="26"/>
        <v>8.0101691071056816E-2</v>
      </c>
      <c r="F113" s="31">
        <f t="shared" si="26"/>
        <v>9.9288602577144239E-2</v>
      </c>
      <c r="G113" s="31">
        <f t="shared" si="26"/>
        <v>8.3051883095890552E-2</v>
      </c>
      <c r="H113" s="31">
        <f t="shared" si="26"/>
        <v>7.4610068566998825E-2</v>
      </c>
      <c r="I113" s="30">
        <f t="shared" si="26"/>
        <v>7.9867097488359198E-2</v>
      </c>
      <c r="J113" s="30">
        <f t="shared" si="26"/>
        <v>7.4556751843658439E-2</v>
      </c>
      <c r="K113" s="30">
        <f t="shared" si="26"/>
        <v>8.402580190890796E-2</v>
      </c>
      <c r="L113" s="30">
        <f t="shared" si="26"/>
        <v>5.2725500119327903E-2</v>
      </c>
      <c r="M113" s="30">
        <f t="shared" si="26"/>
        <v>0.18443744086498345</v>
      </c>
      <c r="N113" s="30">
        <f t="shared" si="26"/>
        <v>1.275048281255025E-2</v>
      </c>
      <c r="O113" s="32">
        <f>SUM(C113:N113)</f>
        <v>1</v>
      </c>
    </row>
    <row r="114" spans="1:15" ht="18.600000000000001" hidden="1" thickTop="1" x14ac:dyDescent="0.35">
      <c r="A114" s="6" t="s">
        <v>19</v>
      </c>
      <c r="B114" s="6" t="s">
        <v>20</v>
      </c>
      <c r="C114" s="30">
        <f t="shared" si="26"/>
        <v>0.23849664310142746</v>
      </c>
      <c r="D114" s="30">
        <f t="shared" si="26"/>
        <v>0.1233217913434411</v>
      </c>
      <c r="E114" s="31">
        <f t="shared" si="26"/>
        <v>0.12639710994455541</v>
      </c>
      <c r="F114" s="31">
        <f t="shared" si="26"/>
        <v>7.8218852725945975E-2</v>
      </c>
      <c r="G114" s="31">
        <f t="shared" si="26"/>
        <v>3.480436033381934E-2</v>
      </c>
      <c r="H114" s="31">
        <f t="shared" si="26"/>
        <v>3.5227910865350452E-2</v>
      </c>
      <c r="I114" s="30">
        <f t="shared" si="26"/>
        <v>3.4754951036208334E-2</v>
      </c>
      <c r="J114" s="30">
        <f t="shared" si="26"/>
        <v>3.8073089495984085E-2</v>
      </c>
      <c r="K114" s="30">
        <f t="shared" si="26"/>
        <v>7.0335843091778469E-2</v>
      </c>
      <c r="L114" s="30">
        <f t="shared" si="26"/>
        <v>3.5644879382198652E-2</v>
      </c>
      <c r="M114" s="30">
        <f t="shared" si="26"/>
        <v>6.26601304174145E-2</v>
      </c>
      <c r="N114" s="30">
        <f t="shared" si="26"/>
        <v>0.12206443826187612</v>
      </c>
      <c r="O114" s="32">
        <f>SUM(C114:N114)</f>
        <v>0.99999999999999978</v>
      </c>
    </row>
    <row r="115" spans="1:15" ht="18.600000000000001" hidden="1" thickTop="1" x14ac:dyDescent="0.35">
      <c r="A115" s="6" t="s">
        <v>21</v>
      </c>
      <c r="B115" s="6" t="s">
        <v>22</v>
      </c>
      <c r="C115" s="30"/>
      <c r="D115" s="30"/>
      <c r="E115" s="31"/>
      <c r="F115" s="31"/>
      <c r="G115" s="31"/>
      <c r="H115" s="31"/>
      <c r="I115" s="30"/>
      <c r="J115" s="30"/>
      <c r="K115" s="30"/>
      <c r="L115" s="30"/>
      <c r="M115" s="30"/>
      <c r="N115" s="30"/>
      <c r="O115" s="32"/>
    </row>
    <row r="116" spans="1:15" ht="18.600000000000001" hidden="1" thickTop="1" x14ac:dyDescent="0.35">
      <c r="A116" s="6" t="s">
        <v>23</v>
      </c>
      <c r="B116" s="6" t="s">
        <v>24</v>
      </c>
      <c r="C116" s="30">
        <f t="shared" ref="C116:N117" si="27">C10/$O10</f>
        <v>8.337795714986275E-2</v>
      </c>
      <c r="D116" s="30">
        <f t="shared" si="27"/>
        <v>0.10769464908770129</v>
      </c>
      <c r="E116" s="30">
        <f t="shared" si="27"/>
        <v>6.7744590184263487E-2</v>
      </c>
      <c r="F116" s="30">
        <f t="shared" si="27"/>
        <v>6.2533467862397066E-2</v>
      </c>
      <c r="G116" s="30">
        <f t="shared" si="27"/>
        <v>9.5536303118782029E-2</v>
      </c>
      <c r="H116" s="30">
        <f t="shared" si="27"/>
        <v>3.6477856253064954E-2</v>
      </c>
      <c r="I116" s="30">
        <f t="shared" si="27"/>
        <v>2.8992328461352017E-2</v>
      </c>
      <c r="J116" s="30">
        <f t="shared" si="27"/>
        <v>4.6900100896797796E-2</v>
      </c>
      <c r="K116" s="30">
        <f t="shared" si="27"/>
        <v>6.7744590184263487E-2</v>
      </c>
      <c r="L116" s="30">
        <f t="shared" si="27"/>
        <v>3.6477856253064954E-2</v>
      </c>
      <c r="M116" s="30">
        <f t="shared" si="27"/>
        <v>0.24840058847070892</v>
      </c>
      <c r="N116" s="30">
        <f t="shared" si="27"/>
        <v>0.11811971207774126</v>
      </c>
      <c r="O116" s="32">
        <f>SUM(C116:N116)</f>
        <v>1</v>
      </c>
    </row>
    <row r="117" spans="1:15" ht="18.600000000000001" hidden="1" thickTop="1" x14ac:dyDescent="0.35">
      <c r="A117" s="6" t="s">
        <v>25</v>
      </c>
      <c r="B117" s="6" t="s">
        <v>26</v>
      </c>
      <c r="C117" s="30">
        <f t="shared" si="27"/>
        <v>5.94072861815804E-2</v>
      </c>
      <c r="D117" s="30">
        <f t="shared" si="27"/>
        <v>8.2820877673480467E-2</v>
      </c>
      <c r="E117" s="30">
        <f t="shared" si="27"/>
        <v>6.7830100044311323E-2</v>
      </c>
      <c r="F117" s="30">
        <f t="shared" si="27"/>
        <v>6.9223729874255929E-2</v>
      </c>
      <c r="G117" s="30">
        <f t="shared" si="27"/>
        <v>0.10869081803426174</v>
      </c>
      <c r="H117" s="30">
        <f t="shared" si="27"/>
        <v>3.7373693395740822E-2</v>
      </c>
      <c r="I117" s="30">
        <f t="shared" si="27"/>
        <v>4.8756699087040216E-2</v>
      </c>
      <c r="J117" s="30">
        <f t="shared" si="27"/>
        <v>8.6700051391371533E-2</v>
      </c>
      <c r="K117" s="30">
        <f t="shared" si="27"/>
        <v>0.10200963455974114</v>
      </c>
      <c r="L117" s="30">
        <f t="shared" si="27"/>
        <v>6.280489467210229E-2</v>
      </c>
      <c r="M117" s="30">
        <f t="shared" si="27"/>
        <v>0.18793789985477768</v>
      </c>
      <c r="N117" s="30">
        <f t="shared" si="27"/>
        <v>8.6444315231336458E-2</v>
      </c>
      <c r="O117" s="32">
        <f>SUM(C117:N117)</f>
        <v>1</v>
      </c>
    </row>
    <row r="118" spans="1:15" ht="18.600000000000001" hidden="1" thickTop="1" x14ac:dyDescent="0.35">
      <c r="A118" s="7" t="s">
        <v>27</v>
      </c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7"/>
    </row>
    <row r="119" spans="1:15" ht="18.600000000000001" hidden="1" thickTop="1" x14ac:dyDescent="0.35">
      <c r="A119" s="6" t="s">
        <v>15</v>
      </c>
      <c r="B119" s="6" t="s">
        <v>16</v>
      </c>
      <c r="C119" s="30">
        <f t="shared" ref="C119:N121" si="28">C14/$O14</f>
        <v>0.16414645139657436</v>
      </c>
      <c r="D119" s="30">
        <f t="shared" si="28"/>
        <v>0.1631668782486097</v>
      </c>
      <c r="E119" s="30">
        <f t="shared" si="28"/>
        <v>0.14411745782292906</v>
      </c>
      <c r="F119" s="30">
        <f t="shared" si="28"/>
        <v>8.5604133414538083E-2</v>
      </c>
      <c r="G119" s="30">
        <f t="shared" si="28"/>
        <v>1.0582835256605876E-2</v>
      </c>
      <c r="H119" s="30">
        <f t="shared" si="28"/>
        <v>1.008652853074622E-2</v>
      </c>
      <c r="I119" s="30">
        <f t="shared" si="28"/>
        <v>1.0342287302008526E-2</v>
      </c>
      <c r="J119" s="30">
        <f t="shared" si="28"/>
        <v>1.123109511247865E-2</v>
      </c>
      <c r="K119" s="30">
        <f t="shared" si="28"/>
        <v>0.12612025382253594</v>
      </c>
      <c r="L119" s="30">
        <f t="shared" si="28"/>
        <v>1.1042811730657609E-2</v>
      </c>
      <c r="M119" s="30">
        <f t="shared" si="28"/>
        <v>0.14413482192621135</v>
      </c>
      <c r="N119" s="30">
        <f t="shared" si="28"/>
        <v>0.11942444543610471</v>
      </c>
      <c r="O119" s="32">
        <f>SUM(C119:N119)</f>
        <v>0.99999999999999989</v>
      </c>
    </row>
    <row r="120" spans="1:15" ht="18.600000000000001" hidden="1" thickTop="1" x14ac:dyDescent="0.35">
      <c r="A120" s="6" t="s">
        <v>17</v>
      </c>
      <c r="B120" s="6" t="s">
        <v>18</v>
      </c>
      <c r="C120" s="30">
        <f t="shared" si="28"/>
        <v>9.0392459087650229E-2</v>
      </c>
      <c r="D120" s="30">
        <f t="shared" si="28"/>
        <v>0.10102724368143079</v>
      </c>
      <c r="E120" s="30">
        <f t="shared" si="28"/>
        <v>9.6697197157788586E-2</v>
      </c>
      <c r="F120" s="30">
        <f t="shared" si="28"/>
        <v>9.2965902488606061E-2</v>
      </c>
      <c r="G120" s="30">
        <f t="shared" si="28"/>
        <v>8.5915698533445051E-2</v>
      </c>
      <c r="H120" s="30">
        <f t="shared" si="28"/>
        <v>6.0954487117394075E-2</v>
      </c>
      <c r="I120" s="30">
        <f t="shared" si="28"/>
        <v>7.9273914717418778E-2</v>
      </c>
      <c r="J120" s="30">
        <f t="shared" si="28"/>
        <v>7.840949151031805E-2</v>
      </c>
      <c r="K120" s="30">
        <f t="shared" si="28"/>
        <v>7.9729917785384768E-2</v>
      </c>
      <c r="L120" s="30">
        <f t="shared" si="28"/>
        <v>7.0578134473510953E-2</v>
      </c>
      <c r="M120" s="30">
        <f t="shared" si="28"/>
        <v>6.5347977546144589E-2</v>
      </c>
      <c r="N120" s="30">
        <f t="shared" si="28"/>
        <v>9.8707575900908173E-2</v>
      </c>
      <c r="O120" s="32">
        <f>SUM(C120:N120)</f>
        <v>1</v>
      </c>
    </row>
    <row r="121" spans="1:15" ht="18.600000000000001" hidden="1" thickTop="1" x14ac:dyDescent="0.35">
      <c r="A121" s="6" t="s">
        <v>19</v>
      </c>
      <c r="B121" s="6" t="s">
        <v>20</v>
      </c>
      <c r="C121" s="30">
        <f t="shared" si="28"/>
        <v>0.19523814544439222</v>
      </c>
      <c r="D121" s="30">
        <f t="shared" si="28"/>
        <v>0.18887390550217456</v>
      </c>
      <c r="E121" s="30">
        <f t="shared" si="28"/>
        <v>0.10784210699604005</v>
      </c>
      <c r="F121" s="30">
        <f t="shared" si="28"/>
        <v>5.5170003674440325E-2</v>
      </c>
      <c r="G121" s="30">
        <f t="shared" si="28"/>
        <v>3.4724490038456297E-2</v>
      </c>
      <c r="H121" s="30">
        <f t="shared" si="28"/>
        <v>3.6682865926580918E-2</v>
      </c>
      <c r="I121" s="30">
        <f t="shared" si="28"/>
        <v>3.6400007392657023E-2</v>
      </c>
      <c r="J121" s="30">
        <f t="shared" si="28"/>
        <v>3.6487706563184258E-2</v>
      </c>
      <c r="K121" s="30">
        <f t="shared" si="28"/>
        <v>6.717439314933138E-2</v>
      </c>
      <c r="L121" s="30">
        <f t="shared" si="28"/>
        <v>3.5815970531475623E-2</v>
      </c>
      <c r="M121" s="30">
        <f t="shared" si="28"/>
        <v>7.6962476839758112E-2</v>
      </c>
      <c r="N121" s="30">
        <f t="shared" si="28"/>
        <v>0.12862792794150907</v>
      </c>
      <c r="O121" s="32">
        <f>SUM(C121:N121)</f>
        <v>0.99999999999999978</v>
      </c>
    </row>
    <row r="122" spans="1:15" ht="18.600000000000001" hidden="1" thickTop="1" x14ac:dyDescent="0.35">
      <c r="A122" s="6" t="s">
        <v>21</v>
      </c>
      <c r="B122" s="6" t="s">
        <v>22</v>
      </c>
      <c r="C122" s="30"/>
      <c r="D122" s="30"/>
      <c r="E122" s="30"/>
      <c r="F122" s="30"/>
      <c r="G122" s="30"/>
      <c r="H122" s="30"/>
      <c r="I122" s="30"/>
      <c r="J122" s="30"/>
      <c r="K122" s="30"/>
      <c r="L122" s="30"/>
      <c r="M122" s="30"/>
      <c r="N122" s="30"/>
      <c r="O122" s="32"/>
    </row>
    <row r="123" spans="1:15" ht="18.600000000000001" hidden="1" thickTop="1" x14ac:dyDescent="0.35">
      <c r="A123" s="6" t="s">
        <v>23</v>
      </c>
      <c r="B123" s="6" t="s">
        <v>24</v>
      </c>
      <c r="C123" s="30">
        <f t="shared" ref="C123:N124" si="29">C18/$O18</f>
        <v>7.9562681636733149E-2</v>
      </c>
      <c r="D123" s="30">
        <f t="shared" si="29"/>
        <v>3.6721237678492225E-2</v>
      </c>
      <c r="E123" s="30">
        <f t="shared" si="29"/>
        <v>6.732226907723575E-2</v>
      </c>
      <c r="F123" s="30">
        <f t="shared" si="29"/>
        <v>4.2841443958240931E-2</v>
      </c>
      <c r="G123" s="30">
        <f t="shared" si="29"/>
        <v>4.896165023798963E-2</v>
      </c>
      <c r="H123" s="30">
        <f t="shared" si="29"/>
        <v>6.1202062797487038E-3</v>
      </c>
      <c r="I123" s="30">
        <f t="shared" si="29"/>
        <v>0.50796057117511928</v>
      </c>
      <c r="J123" s="30">
        <f t="shared" si="29"/>
        <v>0</v>
      </c>
      <c r="K123" s="30">
        <f t="shared" si="29"/>
        <v>7.2015861562191752E-2</v>
      </c>
      <c r="L123" s="30">
        <f t="shared" si="29"/>
        <v>3.6721237678492225E-2</v>
      </c>
      <c r="M123" s="30">
        <f t="shared" si="29"/>
        <v>7.5934911986865888E-2</v>
      </c>
      <c r="N123" s="30">
        <f t="shared" si="29"/>
        <v>2.583792872889042E-2</v>
      </c>
      <c r="O123" s="32">
        <f>SUM(C123:N123)</f>
        <v>1</v>
      </c>
    </row>
    <row r="124" spans="1:15" ht="18.600000000000001" hidden="1" thickTop="1" x14ac:dyDescent="0.35">
      <c r="A124" s="6" t="s">
        <v>25</v>
      </c>
      <c r="B124" s="6" t="s">
        <v>26</v>
      </c>
      <c r="C124" s="30">
        <f t="shared" si="29"/>
        <v>9.5231375443700264E-2</v>
      </c>
      <c r="D124" s="30">
        <f t="shared" si="29"/>
        <v>3.2803968607188219E-2</v>
      </c>
      <c r="E124" s="30">
        <f t="shared" si="29"/>
        <v>7.1133158928823423E-2</v>
      </c>
      <c r="F124" s="30">
        <f t="shared" si="29"/>
        <v>5.2234512553868198E-2</v>
      </c>
      <c r="G124" s="30">
        <f t="shared" si="29"/>
        <v>4.6568175157126884E-2</v>
      </c>
      <c r="H124" s="30">
        <f t="shared" si="29"/>
        <v>0</v>
      </c>
      <c r="I124" s="30">
        <f t="shared" si="29"/>
        <v>0.43515734398575817</v>
      </c>
      <c r="J124" s="30">
        <f t="shared" si="29"/>
        <v>8.7057520923113658E-3</v>
      </c>
      <c r="K124" s="30">
        <f t="shared" si="29"/>
        <v>8.7589418494838422E-2</v>
      </c>
      <c r="L124" s="30">
        <f t="shared" si="29"/>
        <v>3.4823008369245463E-2</v>
      </c>
      <c r="M124" s="30">
        <f t="shared" si="29"/>
        <v>9.4059029775408962E-2</v>
      </c>
      <c r="N124" s="30">
        <f t="shared" si="29"/>
        <v>4.1694256591730622E-2</v>
      </c>
      <c r="O124" s="32">
        <f>SUM(C124:N124)</f>
        <v>0.99999999999999989</v>
      </c>
    </row>
    <row r="125" spans="1:15" ht="18.600000000000001" hidden="1" thickTop="1" x14ac:dyDescent="0.35">
      <c r="A125" s="7" t="s">
        <v>28</v>
      </c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7"/>
    </row>
    <row r="126" spans="1:15" ht="18.600000000000001" hidden="1" thickTop="1" x14ac:dyDescent="0.35">
      <c r="A126" s="6" t="s">
        <v>15</v>
      </c>
      <c r="B126" s="6" t="s">
        <v>16</v>
      </c>
      <c r="C126" s="30">
        <f t="shared" ref="C126:N128" si="30">C22/$O22</f>
        <v>0.17031699263281511</v>
      </c>
      <c r="D126" s="30">
        <f t="shared" si="30"/>
        <v>0.16528908299125686</v>
      </c>
      <c r="E126" s="30">
        <f t="shared" si="30"/>
        <v>0.12672423216376782</v>
      </c>
      <c r="F126" s="30">
        <f t="shared" si="30"/>
        <v>0.10398913685049914</v>
      </c>
      <c r="G126" s="30">
        <f t="shared" si="30"/>
        <v>1.0962355628472302E-2</v>
      </c>
      <c r="H126" s="30">
        <f t="shared" si="30"/>
        <v>1.0614043525192109E-2</v>
      </c>
      <c r="I126" s="30">
        <f t="shared" si="30"/>
        <v>1.3095819612582009E-2</v>
      </c>
      <c r="J126" s="30">
        <f t="shared" si="30"/>
        <v>1.0977659722388971E-2</v>
      </c>
      <c r="K126" s="30">
        <f t="shared" si="30"/>
        <v>0.14515898178948938</v>
      </c>
      <c r="L126" s="30">
        <f t="shared" si="30"/>
        <v>1.0167659577200758E-2</v>
      </c>
      <c r="M126" s="30">
        <f t="shared" si="30"/>
        <v>0.12067483969267007</v>
      </c>
      <c r="N126" s="30">
        <f t="shared" si="30"/>
        <v>0.11202919581366544</v>
      </c>
      <c r="O126" s="32">
        <f>SUM(C126:N126)</f>
        <v>1</v>
      </c>
    </row>
    <row r="127" spans="1:15" ht="18.600000000000001" hidden="1" thickTop="1" x14ac:dyDescent="0.35">
      <c r="A127" s="6" t="s">
        <v>17</v>
      </c>
      <c r="B127" s="6" t="s">
        <v>18</v>
      </c>
      <c r="C127" s="30">
        <f t="shared" si="30"/>
        <v>0.10454856635446322</v>
      </c>
      <c r="D127" s="30">
        <f t="shared" si="30"/>
        <v>0.10228189129935421</v>
      </c>
      <c r="E127" s="30">
        <f t="shared" si="30"/>
        <v>6.6943161608351703E-2</v>
      </c>
      <c r="F127" s="30">
        <f t="shared" si="30"/>
        <v>0.10516978548686862</v>
      </c>
      <c r="G127" s="30">
        <f t="shared" si="30"/>
        <v>8.7575737060107225E-2</v>
      </c>
      <c r="H127" s="30">
        <f t="shared" si="30"/>
        <v>8.440406789796763E-2</v>
      </c>
      <c r="I127" s="30">
        <f t="shared" si="30"/>
        <v>7.6175325184041409E-2</v>
      </c>
      <c r="J127" s="30">
        <f t="shared" si="30"/>
        <v>7.1491142722651627E-2</v>
      </c>
      <c r="K127" s="30">
        <f t="shared" si="30"/>
        <v>7.329075622472743E-2</v>
      </c>
      <c r="L127" s="30">
        <f t="shared" si="30"/>
        <v>8.5380288393051548E-2</v>
      </c>
      <c r="M127" s="30">
        <f t="shared" si="30"/>
        <v>4.6947367356979609E-2</v>
      </c>
      <c r="N127" s="30">
        <f t="shared" si="30"/>
        <v>9.579191041143581E-2</v>
      </c>
      <c r="O127" s="32">
        <f>SUM(C127:N127)</f>
        <v>1</v>
      </c>
    </row>
    <row r="128" spans="1:15" ht="18.600000000000001" hidden="1" thickTop="1" x14ac:dyDescent="0.35">
      <c r="A128" s="6" t="s">
        <v>19</v>
      </c>
      <c r="B128" s="6" t="s">
        <v>20</v>
      </c>
      <c r="C128" s="30">
        <f t="shared" si="30"/>
        <v>0.17903753877605502</v>
      </c>
      <c r="D128" s="30">
        <f t="shared" si="30"/>
        <v>0.16885373936923642</v>
      </c>
      <c r="E128" s="30">
        <f t="shared" si="30"/>
        <v>0.19768509197411521</v>
      </c>
      <c r="F128" s="30">
        <f t="shared" si="30"/>
        <v>2.758369069622205E-2</v>
      </c>
      <c r="G128" s="30">
        <f t="shared" si="30"/>
        <v>3.658453174209849E-2</v>
      </c>
      <c r="H128" s="30">
        <f t="shared" si="30"/>
        <v>3.661694906000959E-2</v>
      </c>
      <c r="I128" s="30">
        <f t="shared" si="30"/>
        <v>3.6920714905188216E-2</v>
      </c>
      <c r="J128" s="30">
        <f t="shared" si="30"/>
        <v>3.7105456604168738E-2</v>
      </c>
      <c r="K128" s="30">
        <f t="shared" si="30"/>
        <v>7.7590939097467629E-2</v>
      </c>
      <c r="L128" s="30">
        <f t="shared" si="30"/>
        <v>3.5585779161108597E-2</v>
      </c>
      <c r="M128" s="30">
        <f t="shared" si="30"/>
        <v>9.1487003346679391E-2</v>
      </c>
      <c r="N128" s="30">
        <f t="shared" si="30"/>
        <v>7.4948565267650688E-2</v>
      </c>
      <c r="O128" s="32">
        <f>SUM(C128:N128)</f>
        <v>1</v>
      </c>
    </row>
    <row r="129" spans="1:15" ht="18.600000000000001" hidden="1" thickTop="1" x14ac:dyDescent="0.35">
      <c r="A129" s="6" t="s">
        <v>21</v>
      </c>
      <c r="B129" s="6" t="s">
        <v>22</v>
      </c>
      <c r="C129" s="30"/>
      <c r="D129" s="30"/>
      <c r="E129" s="30"/>
      <c r="F129" s="30"/>
      <c r="G129" s="30"/>
      <c r="H129" s="30"/>
      <c r="I129" s="30"/>
      <c r="J129" s="30"/>
      <c r="K129" s="30"/>
      <c r="L129" s="30"/>
      <c r="M129" s="30"/>
      <c r="N129" s="30"/>
      <c r="O129" s="32"/>
    </row>
    <row r="130" spans="1:15" ht="18.600000000000001" hidden="1" thickTop="1" x14ac:dyDescent="0.35">
      <c r="A130" s="6" t="s">
        <v>23</v>
      </c>
      <c r="B130" s="6" t="s">
        <v>24</v>
      </c>
      <c r="C130" s="30">
        <f t="shared" ref="C130:N131" si="31">C26/$O26</f>
        <v>3.9386342672499165E-2</v>
      </c>
      <c r="D130" s="30">
        <f t="shared" si="31"/>
        <v>8.8200508174363798E-2</v>
      </c>
      <c r="E130" s="30">
        <f t="shared" si="31"/>
        <v>7.6050726893062678E-2</v>
      </c>
      <c r="F130" s="30">
        <f t="shared" si="31"/>
        <v>5.1536123953800271E-2</v>
      </c>
      <c r="G130" s="30">
        <f t="shared" si="31"/>
        <v>7.3623034219714679E-3</v>
      </c>
      <c r="H130" s="30">
        <f t="shared" si="31"/>
        <v>2.2318927514416192E-2</v>
      </c>
      <c r="I130" s="30">
        <f t="shared" si="31"/>
        <v>2.9449213687885872E-2</v>
      </c>
      <c r="J130" s="30">
        <f t="shared" si="31"/>
        <v>0.15718885638132318</v>
      </c>
      <c r="K130" s="30">
        <f t="shared" si="31"/>
        <v>0.21397083373417614</v>
      </c>
      <c r="L130" s="30">
        <f t="shared" si="31"/>
        <v>0.10330426515610233</v>
      </c>
      <c r="M130" s="30">
        <f t="shared" si="31"/>
        <v>3.704353435835913E-2</v>
      </c>
      <c r="N130" s="30">
        <f t="shared" si="31"/>
        <v>0.17418836405203977</v>
      </c>
      <c r="O130" s="32">
        <f>SUM(C130:N130)</f>
        <v>1</v>
      </c>
    </row>
    <row r="131" spans="1:15" ht="18.600000000000001" hidden="1" thickTop="1" x14ac:dyDescent="0.35">
      <c r="A131" s="6" t="s">
        <v>25</v>
      </c>
      <c r="B131" s="6" t="s">
        <v>26</v>
      </c>
      <c r="C131" s="30">
        <f t="shared" si="31"/>
        <v>0.11859671318810211</v>
      </c>
      <c r="D131" s="30">
        <f t="shared" si="31"/>
        <v>5.7025000329471921E-2</v>
      </c>
      <c r="E131" s="30">
        <f t="shared" si="31"/>
        <v>0.14351796939864786</v>
      </c>
      <c r="F131" s="30">
        <f t="shared" si="31"/>
        <v>4.6969517257739297E-2</v>
      </c>
      <c r="G131" s="30">
        <f t="shared" si="31"/>
        <v>0</v>
      </c>
      <c r="H131" s="30">
        <f t="shared" si="31"/>
        <v>1.4971204153981997E-2</v>
      </c>
      <c r="I131" s="30">
        <f t="shared" si="31"/>
        <v>0</v>
      </c>
      <c r="J131" s="30">
        <f t="shared" si="31"/>
        <v>0.10067344060939126</v>
      </c>
      <c r="K131" s="30">
        <f t="shared" si="31"/>
        <v>0.22616270641415939</v>
      </c>
      <c r="L131" s="30">
        <f t="shared" si="31"/>
        <v>0.10179364514556069</v>
      </c>
      <c r="M131" s="30">
        <f t="shared" si="31"/>
        <v>5.9739848970070772E-2</v>
      </c>
      <c r="N131" s="30">
        <f t="shared" si="31"/>
        <v>0.13054995453287471</v>
      </c>
      <c r="O131" s="32">
        <f>SUM(C131:N131)</f>
        <v>1</v>
      </c>
    </row>
    <row r="132" spans="1:15" ht="18.600000000000001" hidden="1" thickTop="1" x14ac:dyDescent="0.35">
      <c r="A132" s="7" t="s">
        <v>29</v>
      </c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7"/>
    </row>
    <row r="133" spans="1:15" ht="18.600000000000001" hidden="1" thickTop="1" x14ac:dyDescent="0.35">
      <c r="A133" s="6" t="s">
        <v>15</v>
      </c>
      <c r="B133" s="6" t="s">
        <v>16</v>
      </c>
      <c r="C133" s="30">
        <f t="shared" ref="C133:N135" si="32">C30/$O30</f>
        <v>0.18019641878392922</v>
      </c>
      <c r="D133" s="30">
        <f t="shared" si="32"/>
        <v>0.15717298204985319</v>
      </c>
      <c r="E133" s="30">
        <f t="shared" si="32"/>
        <v>0.14716076028423986</v>
      </c>
      <c r="F133" s="30">
        <f t="shared" si="32"/>
        <v>0.1061591590348361</v>
      </c>
      <c r="G133" s="30">
        <f t="shared" si="32"/>
        <v>1.0095655888721992E-2</v>
      </c>
      <c r="H133" s="30">
        <f t="shared" si="32"/>
        <v>1.1381423983005344E-2</v>
      </c>
      <c r="I133" s="30">
        <f t="shared" si="32"/>
        <v>1.0558210476481226E-2</v>
      </c>
      <c r="J133" s="30">
        <f t="shared" si="32"/>
        <v>1.1247716673465002E-2</v>
      </c>
      <c r="K133" s="30">
        <f t="shared" si="32"/>
        <v>0.11600627457623845</v>
      </c>
      <c r="L133" s="30">
        <f t="shared" si="32"/>
        <v>1.0358911500904948E-2</v>
      </c>
      <c r="M133" s="30">
        <f t="shared" si="32"/>
        <v>0.11496531642232447</v>
      </c>
      <c r="N133" s="30">
        <f t="shared" si="32"/>
        <v>0.1246971703260001</v>
      </c>
      <c r="O133" s="32">
        <f t="shared" ref="O133:O138" si="33">SUM(C133:N133)</f>
        <v>0.99999999999999989</v>
      </c>
    </row>
    <row r="134" spans="1:15" ht="18.600000000000001" hidden="1" thickTop="1" x14ac:dyDescent="0.35">
      <c r="A134" s="6" t="s">
        <v>17</v>
      </c>
      <c r="B134" s="6" t="s">
        <v>18</v>
      </c>
      <c r="C134" s="30">
        <f t="shared" si="32"/>
        <v>9.4883418267452793E-2</v>
      </c>
      <c r="D134" s="30">
        <f t="shared" si="32"/>
        <v>9.8898510090843661E-2</v>
      </c>
      <c r="E134" s="30">
        <f t="shared" si="32"/>
        <v>9.08482308893903E-2</v>
      </c>
      <c r="F134" s="30">
        <f t="shared" si="32"/>
        <v>8.715064882981112E-2</v>
      </c>
      <c r="G134" s="30">
        <f t="shared" si="32"/>
        <v>8.1483702412412595E-2</v>
      </c>
      <c r="H134" s="30">
        <f t="shared" si="32"/>
        <v>8.8806522534753102E-2</v>
      </c>
      <c r="I134" s="30">
        <f t="shared" si="32"/>
        <v>6.5865437321624906E-2</v>
      </c>
      <c r="J134" s="30">
        <f t="shared" si="32"/>
        <v>8.2470332314313527E-2</v>
      </c>
      <c r="K134" s="30">
        <f t="shared" si="32"/>
        <v>7.0513600949647898E-2</v>
      </c>
      <c r="L134" s="30">
        <f t="shared" si="32"/>
        <v>7.8453292767931407E-2</v>
      </c>
      <c r="M134" s="30">
        <f t="shared" si="32"/>
        <v>0.10990676219124648</v>
      </c>
      <c r="N134" s="30">
        <f t="shared" si="32"/>
        <v>5.0719541430572244E-2</v>
      </c>
      <c r="O134" s="32">
        <f t="shared" si="33"/>
        <v>1</v>
      </c>
    </row>
    <row r="135" spans="1:15" ht="18.600000000000001" hidden="1" thickTop="1" x14ac:dyDescent="0.35">
      <c r="A135" s="6" t="s">
        <v>19</v>
      </c>
      <c r="B135" s="6" t="s">
        <v>20</v>
      </c>
      <c r="C135" s="30">
        <f t="shared" si="32"/>
        <v>0.15193464112455043</v>
      </c>
      <c r="D135" s="30">
        <f t="shared" si="32"/>
        <v>0.1595185018197168</v>
      </c>
      <c r="E135" s="30">
        <f t="shared" si="32"/>
        <v>0.15337994288344423</v>
      </c>
      <c r="F135" s="30">
        <f t="shared" si="32"/>
        <v>7.8212729012315463E-2</v>
      </c>
      <c r="G135" s="30">
        <f t="shared" si="32"/>
        <v>3.7117038255743452E-2</v>
      </c>
      <c r="H135" s="30">
        <f t="shared" si="32"/>
        <v>3.7214330999690667E-2</v>
      </c>
      <c r="I135" s="30">
        <f t="shared" si="32"/>
        <v>3.7315250345708151E-2</v>
      </c>
      <c r="J135" s="30">
        <f t="shared" si="32"/>
        <v>3.726234502351819E-2</v>
      </c>
      <c r="K135" s="30">
        <f t="shared" si="32"/>
        <v>6.8343384376088293E-2</v>
      </c>
      <c r="L135" s="30">
        <f t="shared" si="32"/>
        <v>3.7316976485242064E-2</v>
      </c>
      <c r="M135" s="30">
        <f t="shared" si="32"/>
        <v>8.0447119223172409E-2</v>
      </c>
      <c r="N135" s="30">
        <f t="shared" si="32"/>
        <v>0.12193774045080981</v>
      </c>
      <c r="O135" s="32">
        <f t="shared" si="33"/>
        <v>0.99999999999999989</v>
      </c>
    </row>
    <row r="136" spans="1:15" ht="18.600000000000001" hidden="1" thickTop="1" x14ac:dyDescent="0.35">
      <c r="A136" s="6" t="s">
        <v>21</v>
      </c>
      <c r="B136" s="6" t="s">
        <v>22</v>
      </c>
      <c r="C136" s="30"/>
      <c r="D136" s="30"/>
      <c r="E136" s="30"/>
      <c r="F136" s="30"/>
      <c r="G136" s="30"/>
      <c r="H136" s="30"/>
      <c r="I136" s="30"/>
      <c r="J136" s="30"/>
      <c r="K136" s="30"/>
      <c r="L136" s="30"/>
      <c r="M136" s="30"/>
      <c r="N136" s="30"/>
      <c r="O136" s="32">
        <f t="shared" si="33"/>
        <v>0</v>
      </c>
    </row>
    <row r="137" spans="1:15" ht="18.600000000000001" hidden="1" thickTop="1" x14ac:dyDescent="0.35">
      <c r="A137" s="6" t="s">
        <v>23</v>
      </c>
      <c r="B137" s="6" t="s">
        <v>24</v>
      </c>
      <c r="C137" s="30">
        <f t="shared" ref="C137:N138" si="34">C34/$O34</f>
        <v>0.16692471548884638</v>
      </c>
      <c r="D137" s="30">
        <f t="shared" si="34"/>
        <v>8.3597956647797872E-2</v>
      </c>
      <c r="E137" s="30">
        <f t="shared" si="34"/>
        <v>9.3997159819332946E-2</v>
      </c>
      <c r="F137" s="30">
        <f t="shared" si="34"/>
        <v>0.10284313918857617</v>
      </c>
      <c r="G137" s="30">
        <f t="shared" si="34"/>
        <v>1.924518254077829E-2</v>
      </c>
      <c r="H137" s="30">
        <f t="shared" si="34"/>
        <v>9.87455868720538E-2</v>
      </c>
      <c r="I137" s="30">
        <f t="shared" si="34"/>
        <v>4.7222934458886409E-2</v>
      </c>
      <c r="J137" s="30">
        <f t="shared" si="34"/>
        <v>0.11355791798978324</v>
      </c>
      <c r="K137" s="30">
        <f t="shared" si="34"/>
        <v>6.6265951361906078E-2</v>
      </c>
      <c r="L137" s="30">
        <f t="shared" si="34"/>
        <v>9.0013017494723971E-2</v>
      </c>
      <c r="M137" s="30">
        <f t="shared" si="34"/>
        <v>4.4905425928482672E-2</v>
      </c>
      <c r="N137" s="30">
        <f t="shared" si="34"/>
        <v>7.2681012208832177E-2</v>
      </c>
      <c r="O137" s="32">
        <f t="shared" si="33"/>
        <v>0.99999999999999989</v>
      </c>
    </row>
    <row r="138" spans="1:15" ht="18.600000000000001" hidden="1" thickTop="1" x14ac:dyDescent="0.35">
      <c r="A138" s="6" t="s">
        <v>25</v>
      </c>
      <c r="B138" s="6" t="s">
        <v>26</v>
      </c>
      <c r="C138" s="30">
        <f t="shared" si="34"/>
        <v>0.25772436566293899</v>
      </c>
      <c r="D138" s="30">
        <f t="shared" si="34"/>
        <v>7.6341406528117065E-2</v>
      </c>
      <c r="E138" s="30">
        <f t="shared" si="34"/>
        <v>9.6816959846801609E-2</v>
      </c>
      <c r="F138" s="30">
        <f t="shared" si="34"/>
        <v>0.10545892000049102</v>
      </c>
      <c r="G138" s="30">
        <f t="shared" si="34"/>
        <v>1.9984532855406748E-2</v>
      </c>
      <c r="H138" s="30">
        <f t="shared" si="34"/>
        <v>5.9990425100966083E-2</v>
      </c>
      <c r="I138" s="30">
        <f t="shared" si="34"/>
        <v>5.701975129813535E-2</v>
      </c>
      <c r="J138" s="30">
        <f t="shared" si="34"/>
        <v>8.4087254336324468E-2</v>
      </c>
      <c r="K138" s="30">
        <f t="shared" si="34"/>
        <v>2.4330063955415343E-2</v>
      </c>
      <c r="L138" s="30">
        <f t="shared" si="34"/>
        <v>9.7357082356407207E-2</v>
      </c>
      <c r="M138" s="30">
        <f t="shared" si="34"/>
        <v>6.4544639897867739E-2</v>
      </c>
      <c r="N138" s="30">
        <f t="shared" si="34"/>
        <v>5.6344598161128363E-2</v>
      </c>
      <c r="O138" s="32">
        <f t="shared" si="33"/>
        <v>1</v>
      </c>
    </row>
    <row r="139" spans="1:15" ht="18.600000000000001" hidden="1" thickTop="1" x14ac:dyDescent="0.35">
      <c r="A139" s="7" t="s">
        <v>30</v>
      </c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7"/>
    </row>
    <row r="140" spans="1:15" ht="18.600000000000001" hidden="1" thickTop="1" x14ac:dyDescent="0.35">
      <c r="A140" s="6" t="s">
        <v>15</v>
      </c>
      <c r="B140" s="6" t="s">
        <v>16</v>
      </c>
      <c r="C140" s="30">
        <f t="shared" ref="C140:N142" si="35">C38/$O38</f>
        <v>0.1893647400775037</v>
      </c>
      <c r="D140" s="30">
        <f t="shared" si="35"/>
        <v>0.17114178216729259</v>
      </c>
      <c r="E140" s="30">
        <f t="shared" si="35"/>
        <v>0.15046035905217872</v>
      </c>
      <c r="F140" s="30">
        <f t="shared" si="35"/>
        <v>9.4363368005080633E-2</v>
      </c>
      <c r="G140" s="30">
        <f t="shared" si="35"/>
        <v>1.0059075250093131E-2</v>
      </c>
      <c r="H140" s="30">
        <f t="shared" si="35"/>
        <v>1.1933348946860128E-2</v>
      </c>
      <c r="I140" s="30">
        <f t="shared" si="35"/>
        <v>1.0909712844652811E-2</v>
      </c>
      <c r="J140" s="30">
        <f t="shared" si="35"/>
        <v>1.1270419611709272E-2</v>
      </c>
      <c r="K140" s="30">
        <f t="shared" si="35"/>
        <v>0.13780555222019533</v>
      </c>
      <c r="L140" s="30">
        <f t="shared" si="35"/>
        <v>6.6356207623164019E-3</v>
      </c>
      <c r="M140" s="30">
        <f t="shared" si="35"/>
        <v>7.4979226725942497E-2</v>
      </c>
      <c r="N140" s="30">
        <f t="shared" si="35"/>
        <v>0.13107679433617495</v>
      </c>
      <c r="O140" s="32">
        <f>SUM(C140:N140)</f>
        <v>1</v>
      </c>
    </row>
    <row r="141" spans="1:15" ht="18.600000000000001" hidden="1" thickTop="1" x14ac:dyDescent="0.35">
      <c r="A141" s="6" t="s">
        <v>17</v>
      </c>
      <c r="B141" s="6" t="s">
        <v>18</v>
      </c>
      <c r="C141" s="30">
        <f t="shared" si="35"/>
        <v>7.0613039696670474E-2</v>
      </c>
      <c r="D141" s="30">
        <f t="shared" si="35"/>
        <v>0.10865565122168513</v>
      </c>
      <c r="E141" s="30">
        <f t="shared" si="35"/>
        <v>9.3669620931916581E-2</v>
      </c>
      <c r="F141" s="30">
        <f t="shared" si="35"/>
        <v>8.4326302292229677E-2</v>
      </c>
      <c r="G141" s="30">
        <f t="shared" si="35"/>
        <v>7.5170457565897672E-2</v>
      </c>
      <c r="H141" s="30">
        <f t="shared" si="35"/>
        <v>7.4611490468239533E-2</v>
      </c>
      <c r="I141" s="30">
        <f t="shared" si="35"/>
        <v>7.4352302943548901E-2</v>
      </c>
      <c r="J141" s="30">
        <f t="shared" si="35"/>
        <v>7.4278862011009875E-2</v>
      </c>
      <c r="K141" s="30">
        <f t="shared" si="35"/>
        <v>8.3691750001228471E-2</v>
      </c>
      <c r="L141" s="30">
        <f t="shared" si="35"/>
        <v>6.7595737149958715E-2</v>
      </c>
      <c r="M141" s="30">
        <f t="shared" si="35"/>
        <v>9.4344765271194633E-2</v>
      </c>
      <c r="N141" s="30">
        <f t="shared" si="35"/>
        <v>9.8690020446420196E-2</v>
      </c>
      <c r="O141" s="32">
        <f t="shared" ref="O141:O159" si="36">SUM(C141:N141)</f>
        <v>0.99999999999999989</v>
      </c>
    </row>
    <row r="142" spans="1:15" ht="18.600000000000001" hidden="1" thickTop="1" x14ac:dyDescent="0.35">
      <c r="A142" s="6" t="s">
        <v>19</v>
      </c>
      <c r="B142" s="6" t="s">
        <v>20</v>
      </c>
      <c r="C142" s="30">
        <f t="shared" si="35"/>
        <v>0.16029327975648788</v>
      </c>
      <c r="D142" s="30">
        <f t="shared" si="35"/>
        <v>0.17208321556562131</v>
      </c>
      <c r="E142" s="30">
        <f t="shared" si="35"/>
        <v>0.13907920504257093</v>
      </c>
      <c r="F142" s="30">
        <f t="shared" si="35"/>
        <v>7.1481357113313104E-2</v>
      </c>
      <c r="G142" s="30">
        <f t="shared" si="35"/>
        <v>3.9030502320433168E-2</v>
      </c>
      <c r="H142" s="30">
        <f t="shared" si="35"/>
        <v>3.8861045766547614E-2</v>
      </c>
      <c r="I142" s="30">
        <f t="shared" si="35"/>
        <v>3.9361419786185924E-2</v>
      </c>
      <c r="J142" s="30">
        <f t="shared" si="35"/>
        <v>4.2735675631406893E-2</v>
      </c>
      <c r="K142" s="30">
        <f t="shared" si="35"/>
        <v>7.2081131723921332E-2</v>
      </c>
      <c r="L142" s="30">
        <f t="shared" si="35"/>
        <v>4.006176995112247E-2</v>
      </c>
      <c r="M142" s="30">
        <f t="shared" si="35"/>
        <v>6.6486686063075243E-2</v>
      </c>
      <c r="N142" s="30">
        <f t="shared" si="35"/>
        <v>0.11844471127931407</v>
      </c>
      <c r="O142" s="32">
        <f t="shared" si="36"/>
        <v>0.99999999999999989</v>
      </c>
    </row>
    <row r="143" spans="1:15" ht="18.600000000000001" hidden="1" thickTop="1" x14ac:dyDescent="0.35">
      <c r="A143" s="6" t="s">
        <v>21</v>
      </c>
      <c r="B143" s="6" t="s">
        <v>22</v>
      </c>
      <c r="C143" s="30"/>
      <c r="D143" s="30"/>
      <c r="E143" s="30"/>
      <c r="F143" s="30"/>
      <c r="G143" s="30"/>
      <c r="H143" s="30"/>
      <c r="I143" s="30"/>
      <c r="J143" s="30"/>
      <c r="K143" s="30"/>
      <c r="L143" s="30"/>
      <c r="M143" s="30"/>
      <c r="N143" s="30"/>
      <c r="O143" s="32">
        <f t="shared" si="36"/>
        <v>0</v>
      </c>
    </row>
    <row r="144" spans="1:15" ht="18.600000000000001" hidden="1" thickTop="1" x14ac:dyDescent="0.35">
      <c r="A144" s="6" t="s">
        <v>23</v>
      </c>
      <c r="B144" s="6" t="s">
        <v>24</v>
      </c>
      <c r="C144" s="30">
        <f t="shared" ref="C144:N145" si="37">C42/$O42</f>
        <v>3.751332440484325E-2</v>
      </c>
      <c r="D144" s="30">
        <f t="shared" si="37"/>
        <v>0.11853026120388845</v>
      </c>
      <c r="E144" s="30">
        <f t="shared" si="37"/>
        <v>0.11058572717085303</v>
      </c>
      <c r="F144" s="30">
        <f t="shared" si="37"/>
        <v>0.18176310347026722</v>
      </c>
      <c r="G144" s="30">
        <f t="shared" si="37"/>
        <v>6.0495075664398101E-2</v>
      </c>
      <c r="H144" s="30">
        <f t="shared" si="37"/>
        <v>4.1485591421360955E-2</v>
      </c>
      <c r="I144" s="30">
        <f t="shared" si="37"/>
        <v>2.3706052240777691E-2</v>
      </c>
      <c r="J144" s="30">
        <f t="shared" si="37"/>
        <v>1.7779539180583268E-2</v>
      </c>
      <c r="K144" s="30">
        <f t="shared" si="37"/>
        <v>0.10667723508349961</v>
      </c>
      <c r="L144" s="30">
        <f t="shared" si="37"/>
        <v>8.2971182842721911E-2</v>
      </c>
      <c r="M144" s="30">
        <f t="shared" si="37"/>
        <v>9.2081887009046931E-2</v>
      </c>
      <c r="N144" s="30">
        <f t="shared" si="37"/>
        <v>0.12641102030775958</v>
      </c>
      <c r="O144" s="32">
        <f t="shared" si="36"/>
        <v>1</v>
      </c>
    </row>
    <row r="145" spans="1:15" ht="18.600000000000001" hidden="1" thickTop="1" x14ac:dyDescent="0.35">
      <c r="A145" s="6" t="s">
        <v>25</v>
      </c>
      <c r="B145" s="6" t="s">
        <v>26</v>
      </c>
      <c r="C145" s="30">
        <f t="shared" si="37"/>
        <v>5.8205820582058206E-2</v>
      </c>
      <c r="D145" s="30">
        <f t="shared" si="37"/>
        <v>5.3056326040767342E-2</v>
      </c>
      <c r="E145" s="30">
        <f t="shared" si="37"/>
        <v>8.8625189049517203E-2</v>
      </c>
      <c r="F145" s="30">
        <f t="shared" si="37"/>
        <v>0.42819792183299965</v>
      </c>
      <c r="G145" s="30">
        <f t="shared" si="37"/>
        <v>6.2228671846776516E-2</v>
      </c>
      <c r="H145" s="30">
        <f t="shared" si="37"/>
        <v>4.8494645382905635E-3</v>
      </c>
      <c r="I145" s="30">
        <f t="shared" si="37"/>
        <v>1.2644121555012645E-2</v>
      </c>
      <c r="J145" s="30">
        <f t="shared" si="37"/>
        <v>2.021222530416307E-2</v>
      </c>
      <c r="K145" s="30">
        <f t="shared" si="37"/>
        <v>9.4062467471236921E-2</v>
      </c>
      <c r="L145" s="30">
        <f t="shared" si="37"/>
        <v>5.290324950862433E-2</v>
      </c>
      <c r="M145" s="30">
        <f t="shared" si="37"/>
        <v>5.1066331122908211E-2</v>
      </c>
      <c r="N145" s="30">
        <f t="shared" si="37"/>
        <v>7.3948211147645382E-2</v>
      </c>
      <c r="O145" s="32">
        <f t="shared" si="36"/>
        <v>1</v>
      </c>
    </row>
    <row r="146" spans="1:15" ht="18.600000000000001" hidden="1" thickTop="1" x14ac:dyDescent="0.35">
      <c r="A146" s="7" t="s">
        <v>31</v>
      </c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32"/>
    </row>
    <row r="147" spans="1:15" ht="18.600000000000001" hidden="1" thickTop="1" x14ac:dyDescent="0.35">
      <c r="A147" s="6" t="s">
        <v>15</v>
      </c>
      <c r="B147" s="6" t="s">
        <v>16</v>
      </c>
      <c r="C147" s="30">
        <f t="shared" ref="C147:N152" si="38">C46/$O46</f>
        <v>0.16214474067899737</v>
      </c>
      <c r="D147" s="30">
        <f t="shared" si="38"/>
        <v>0.17680244700276612</v>
      </c>
      <c r="E147" s="30">
        <f t="shared" si="38"/>
        <v>0.16927877883577122</v>
      </c>
      <c r="F147" s="30">
        <f t="shared" si="38"/>
        <v>9.5207530961817777E-2</v>
      </c>
      <c r="G147" s="30">
        <f t="shared" si="38"/>
        <v>1.1025345920020229E-2</v>
      </c>
      <c r="H147" s="30">
        <f t="shared" si="38"/>
        <v>1.1119233183562218E-2</v>
      </c>
      <c r="I147" s="30">
        <f t="shared" si="38"/>
        <v>1.1720760247600671E-2</v>
      </c>
      <c r="J147" s="30">
        <f t="shared" si="38"/>
        <v>1.1606306254308384E-2</v>
      </c>
      <c r="K147" s="30">
        <f t="shared" si="38"/>
        <v>0.15517426918344651</v>
      </c>
      <c r="L147" s="30">
        <f t="shared" si="38"/>
        <v>9.2268806987158159E-3</v>
      </c>
      <c r="M147" s="30">
        <f t="shared" si="38"/>
        <v>7.771299558173736E-2</v>
      </c>
      <c r="N147" s="30">
        <f t="shared" si="38"/>
        <v>0.10898071145125646</v>
      </c>
      <c r="O147" s="32">
        <f t="shared" si="36"/>
        <v>1.0000000000000002</v>
      </c>
    </row>
    <row r="148" spans="1:15" ht="18.600000000000001" hidden="1" thickTop="1" x14ac:dyDescent="0.35">
      <c r="A148" s="6" t="s">
        <v>17</v>
      </c>
      <c r="B148" s="6" t="s">
        <v>18</v>
      </c>
      <c r="C148" s="30">
        <f t="shared" si="38"/>
        <v>9.3718259520600811E-2</v>
      </c>
      <c r="D148" s="30">
        <f t="shared" si="38"/>
        <v>0.11047885684016871</v>
      </c>
      <c r="E148" s="30">
        <f t="shared" si="38"/>
        <v>8.5743607880652398E-2</v>
      </c>
      <c r="F148" s="30">
        <f t="shared" si="38"/>
        <v>9.1540196133056542E-2</v>
      </c>
      <c r="G148" s="30">
        <f t="shared" si="38"/>
        <v>7.393371711608604E-2</v>
      </c>
      <c r="H148" s="30">
        <f t="shared" si="38"/>
        <v>6.4866584297716925E-2</v>
      </c>
      <c r="I148" s="30">
        <f t="shared" si="38"/>
        <v>7.9345417130709986E-2</v>
      </c>
      <c r="J148" s="30">
        <f t="shared" si="38"/>
        <v>7.5616230323358388E-2</v>
      </c>
      <c r="K148" s="30">
        <f t="shared" si="38"/>
        <v>8.6234517498616867E-2</v>
      </c>
      <c r="L148" s="30">
        <f t="shared" si="38"/>
        <v>6.3184071090444577E-2</v>
      </c>
      <c r="M148" s="30">
        <f t="shared" si="38"/>
        <v>8.5409394583269599E-2</v>
      </c>
      <c r="N148" s="30">
        <f t="shared" si="38"/>
        <v>8.9929147585318975E-2</v>
      </c>
      <c r="O148" s="32">
        <f t="shared" si="36"/>
        <v>0.99999999999999978</v>
      </c>
    </row>
    <row r="149" spans="1:15" ht="18.600000000000001" hidden="1" thickTop="1" x14ac:dyDescent="0.35">
      <c r="A149" s="6" t="s">
        <v>19</v>
      </c>
      <c r="B149" s="6" t="s">
        <v>20</v>
      </c>
      <c r="C149" s="30">
        <f t="shared" si="38"/>
        <v>0.16956684398188676</v>
      </c>
      <c r="D149" s="30">
        <f t="shared" si="38"/>
        <v>0.16415108836651818</v>
      </c>
      <c r="E149" s="30">
        <f t="shared" si="38"/>
        <v>0.15055178892470539</v>
      </c>
      <c r="F149" s="30">
        <f t="shared" si="38"/>
        <v>6.5060236814490441E-2</v>
      </c>
      <c r="G149" s="30">
        <f t="shared" si="38"/>
        <v>3.9141783103279197E-2</v>
      </c>
      <c r="H149" s="30">
        <f t="shared" si="38"/>
        <v>3.9991302435701169E-2</v>
      </c>
      <c r="I149" s="30">
        <f t="shared" si="38"/>
        <v>4.0340748484526449E-2</v>
      </c>
      <c r="J149" s="30">
        <f t="shared" si="38"/>
        <v>4.0119393585848054E-2</v>
      </c>
      <c r="K149" s="30">
        <f t="shared" si="38"/>
        <v>7.1987079127162262E-2</v>
      </c>
      <c r="L149" s="30">
        <f t="shared" si="38"/>
        <v>3.8964532695592892E-2</v>
      </c>
      <c r="M149" s="30">
        <f t="shared" si="38"/>
        <v>7.1146380091896319E-2</v>
      </c>
      <c r="N149" s="30">
        <f t="shared" si="38"/>
        <v>0.10897882238839288</v>
      </c>
      <c r="O149" s="32">
        <f t="shared" si="36"/>
        <v>0.99999999999999989</v>
      </c>
    </row>
    <row r="150" spans="1:15" ht="18.600000000000001" hidden="1" thickTop="1" x14ac:dyDescent="0.35">
      <c r="A150" s="6" t="s">
        <v>21</v>
      </c>
      <c r="B150" s="6" t="s">
        <v>22</v>
      </c>
      <c r="C150" s="30">
        <f t="shared" si="38"/>
        <v>0.23899360608316111</v>
      </c>
      <c r="D150" s="30">
        <f t="shared" si="38"/>
        <v>0.28442187930979518</v>
      </c>
      <c r="E150" s="30">
        <f t="shared" si="38"/>
        <v>0.23315925175004948</v>
      </c>
      <c r="F150" s="30">
        <f t="shared" si="38"/>
        <v>5.591246723689372E-2</v>
      </c>
      <c r="G150" s="30">
        <f t="shared" si="38"/>
        <v>-1.2828437222557731E-3</v>
      </c>
      <c r="H150" s="30">
        <f t="shared" si="38"/>
        <v>6.6041910196210519E-3</v>
      </c>
      <c r="I150" s="30">
        <f t="shared" si="38"/>
        <v>3.5731119412823822E-3</v>
      </c>
      <c r="J150" s="30">
        <f t="shared" si="38"/>
        <v>1.8152556649486801E-3</v>
      </c>
      <c r="K150" s="30">
        <f t="shared" si="38"/>
        <v>1.3914867411896627E-2</v>
      </c>
      <c r="L150" s="30">
        <f t="shared" si="38"/>
        <v>1.8152556649486801E-3</v>
      </c>
      <c r="M150" s="30">
        <f t="shared" si="38"/>
        <v>3.3833189060296184E-2</v>
      </c>
      <c r="N150" s="30">
        <f t="shared" si="38"/>
        <v>0.12723976857936267</v>
      </c>
      <c r="O150" s="32">
        <f t="shared" si="36"/>
        <v>1</v>
      </c>
    </row>
    <row r="151" spans="1:15" ht="18.600000000000001" hidden="1" thickTop="1" x14ac:dyDescent="0.35">
      <c r="A151" s="6" t="s">
        <v>23</v>
      </c>
      <c r="B151" s="6" t="s">
        <v>24</v>
      </c>
      <c r="C151" s="30">
        <f t="shared" si="38"/>
        <v>5.0572260669213748E-2</v>
      </c>
      <c r="D151" s="30">
        <f t="shared" si="38"/>
        <v>9.3936578435334747E-2</v>
      </c>
      <c r="E151" s="30">
        <f t="shared" si="38"/>
        <v>0.10656506105919263</v>
      </c>
      <c r="F151" s="30">
        <f t="shared" si="38"/>
        <v>7.7674959273039371E-2</v>
      </c>
      <c r="G151" s="30">
        <f t="shared" si="38"/>
        <v>5.0572260669213748E-2</v>
      </c>
      <c r="H151" s="30">
        <f t="shared" si="38"/>
        <v>5.0572260669213748E-2</v>
      </c>
      <c r="I151" s="30">
        <f t="shared" si="38"/>
        <v>1.084107944153025E-2</v>
      </c>
      <c r="J151" s="30">
        <f t="shared" si="38"/>
        <v>5.9625936928416376E-2</v>
      </c>
      <c r="K151" s="30">
        <f t="shared" si="38"/>
        <v>5.4205397207651253E-2</v>
      </c>
      <c r="L151" s="30">
        <f t="shared" si="38"/>
        <v>8.1308095811476883E-2</v>
      </c>
      <c r="M151" s="30">
        <f t="shared" si="38"/>
        <v>0.21122605858849311</v>
      </c>
      <c r="N151" s="30">
        <f t="shared" si="38"/>
        <v>0.15290005124722411</v>
      </c>
      <c r="O151" s="32">
        <f t="shared" si="36"/>
        <v>0.99999999999999978</v>
      </c>
    </row>
    <row r="152" spans="1:15" ht="18.600000000000001" hidden="1" thickTop="1" x14ac:dyDescent="0.35">
      <c r="A152" s="6" t="s">
        <v>25</v>
      </c>
      <c r="B152" s="6" t="s">
        <v>26</v>
      </c>
      <c r="C152" s="30">
        <f t="shared" si="38"/>
        <v>2.59729737029268E-2</v>
      </c>
      <c r="D152" s="30">
        <f t="shared" si="38"/>
        <v>6.612530046724345E-2</v>
      </c>
      <c r="E152" s="30">
        <f t="shared" si="38"/>
        <v>0.12948675243299693</v>
      </c>
      <c r="F152" s="30">
        <f t="shared" si="38"/>
        <v>4.0719500886772238E-2</v>
      </c>
      <c r="G152" s="30">
        <f t="shared" si="38"/>
        <v>4.3303294111292166E-3</v>
      </c>
      <c r="H152" s="30">
        <f t="shared" si="38"/>
        <v>8.2186231172970095E-2</v>
      </c>
      <c r="I152" s="30">
        <f t="shared" si="38"/>
        <v>2.0598323685371411E-2</v>
      </c>
      <c r="J152" s="30">
        <f t="shared" si="38"/>
        <v>8.8965312350891723E-2</v>
      </c>
      <c r="K152" s="30">
        <f t="shared" si="38"/>
        <v>7.8711164327448527E-2</v>
      </c>
      <c r="L152" s="30">
        <f t="shared" si="38"/>
        <v>8.4436922135095474E-2</v>
      </c>
      <c r="M152" s="30">
        <f t="shared" si="38"/>
        <v>0.27854551347263612</v>
      </c>
      <c r="N152" s="30">
        <f t="shared" si="38"/>
        <v>9.9921675954518036E-2</v>
      </c>
      <c r="O152" s="32">
        <f t="shared" si="36"/>
        <v>1</v>
      </c>
    </row>
    <row r="153" spans="1:15" ht="18.600000000000001" hidden="1" thickTop="1" x14ac:dyDescent="0.35">
      <c r="A153" s="7" t="s">
        <v>32</v>
      </c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32"/>
    </row>
    <row r="154" spans="1:15" ht="18.600000000000001" hidden="1" thickTop="1" x14ac:dyDescent="0.35">
      <c r="A154" s="6" t="s">
        <v>15</v>
      </c>
      <c r="B154" s="6" t="s">
        <v>16</v>
      </c>
      <c r="C154" s="30">
        <f t="shared" ref="C154:N159" si="39">C54/$O54</f>
        <v>0.16664636394784987</v>
      </c>
      <c r="D154" s="30">
        <f t="shared" si="39"/>
        <v>0.17586518822162517</v>
      </c>
      <c r="E154" s="30">
        <f t="shared" si="39"/>
        <v>0.15633596739771158</v>
      </c>
      <c r="F154" s="30">
        <f t="shared" si="39"/>
        <v>0.12767621110975796</v>
      </c>
      <c r="G154" s="30">
        <f t="shared" si="39"/>
        <v>1.3032139352606721E-2</v>
      </c>
      <c r="H154" s="30">
        <f t="shared" si="39"/>
        <v>1.1978935373466674E-2</v>
      </c>
      <c r="I154" s="30">
        <f t="shared" si="39"/>
        <v>1.0493457224900566E-2</v>
      </c>
      <c r="J154" s="30">
        <f t="shared" si="39"/>
        <v>1.5641614921658307E-2</v>
      </c>
      <c r="K154" s="30">
        <f t="shared" si="39"/>
        <v>0.14920828580590556</v>
      </c>
      <c r="L154" s="30">
        <f t="shared" si="39"/>
        <v>1.1959030885378315E-2</v>
      </c>
      <c r="M154" s="30">
        <f t="shared" si="39"/>
        <v>7.6585774249112379E-2</v>
      </c>
      <c r="N154" s="30">
        <f t="shared" si="39"/>
        <v>8.4577031510026823E-2</v>
      </c>
      <c r="O154" s="32">
        <f t="shared" si="36"/>
        <v>1</v>
      </c>
    </row>
    <row r="155" spans="1:15" ht="18.600000000000001" hidden="1" thickTop="1" x14ac:dyDescent="0.35">
      <c r="A155" s="6" t="s">
        <v>17</v>
      </c>
      <c r="B155" s="6" t="s">
        <v>18</v>
      </c>
      <c r="C155" s="30">
        <f t="shared" si="39"/>
        <v>9.280691702124115E-2</v>
      </c>
      <c r="D155" s="30">
        <f t="shared" si="39"/>
        <v>9.6036372560233077E-2</v>
      </c>
      <c r="E155" s="30">
        <f t="shared" si="39"/>
        <v>8.4678286937691055E-2</v>
      </c>
      <c r="F155" s="30">
        <f t="shared" si="39"/>
        <v>0.10350202316974999</v>
      </c>
      <c r="G155" s="30">
        <f t="shared" si="39"/>
        <v>7.6925873888403135E-2</v>
      </c>
      <c r="H155" s="30">
        <f t="shared" si="39"/>
        <v>6.2315921307254545E-2</v>
      </c>
      <c r="I155" s="30">
        <f t="shared" si="39"/>
        <v>8.2660849706727046E-2</v>
      </c>
      <c r="J155" s="30">
        <f t="shared" si="39"/>
        <v>8.1310486606242266E-2</v>
      </c>
      <c r="K155" s="30">
        <f t="shared" si="39"/>
        <v>8.8951033641424371E-2</v>
      </c>
      <c r="L155" s="30">
        <f t="shared" si="39"/>
        <v>7.0959058622104415E-2</v>
      </c>
      <c r="M155" s="30">
        <f t="shared" si="39"/>
        <v>7.2852427762753413E-2</v>
      </c>
      <c r="N155" s="30">
        <f t="shared" si="39"/>
        <v>8.7000748776175432E-2</v>
      </c>
      <c r="O155" s="32">
        <f t="shared" si="36"/>
        <v>1</v>
      </c>
    </row>
    <row r="156" spans="1:15" ht="18.600000000000001" hidden="1" thickTop="1" x14ac:dyDescent="0.35">
      <c r="A156" s="6" t="s">
        <v>19</v>
      </c>
      <c r="B156" s="6" t="s">
        <v>20</v>
      </c>
      <c r="C156" s="30">
        <f t="shared" si="39"/>
        <v>0.16980667547964667</v>
      </c>
      <c r="D156" s="30">
        <f t="shared" si="39"/>
        <v>0.17942497691276577</v>
      </c>
      <c r="E156" s="30">
        <f t="shared" si="39"/>
        <v>0.15529722660428769</v>
      </c>
      <c r="F156" s="30">
        <f t="shared" si="39"/>
        <v>8.9391786091740491E-2</v>
      </c>
      <c r="G156" s="30">
        <f t="shared" si="39"/>
        <v>4.0966547293920255E-2</v>
      </c>
      <c r="H156" s="30">
        <f t="shared" si="39"/>
        <v>4.134508228953955E-2</v>
      </c>
      <c r="I156" s="30">
        <f t="shared" si="39"/>
        <v>4.0011012403895596E-2</v>
      </c>
      <c r="J156" s="30">
        <f t="shared" si="39"/>
        <v>4.154589911927134E-2</v>
      </c>
      <c r="K156" s="30">
        <f t="shared" si="39"/>
        <v>7.0986099549868578E-2</v>
      </c>
      <c r="L156" s="30">
        <f t="shared" si="39"/>
        <v>3.8981161408635341E-2</v>
      </c>
      <c r="M156" s="30">
        <f t="shared" si="39"/>
        <v>6.2436159064360459E-2</v>
      </c>
      <c r="N156" s="30">
        <f t="shared" si="39"/>
        <v>6.9807373782068333E-2</v>
      </c>
      <c r="O156" s="32">
        <f t="shared" si="36"/>
        <v>1.0000000000000002</v>
      </c>
    </row>
    <row r="157" spans="1:15" ht="18.600000000000001" hidden="1" thickTop="1" x14ac:dyDescent="0.35">
      <c r="A157" s="6" t="s">
        <v>21</v>
      </c>
      <c r="B157" s="6" t="s">
        <v>22</v>
      </c>
      <c r="C157" s="30">
        <f t="shared" si="39"/>
        <v>0.25715161623224514</v>
      </c>
      <c r="D157" s="30">
        <f t="shared" si="39"/>
        <v>0.29004429963792605</v>
      </c>
      <c r="E157" s="30">
        <f t="shared" si="39"/>
        <v>0.22189054612232373</v>
      </c>
      <c r="F157" s="30">
        <f t="shared" si="39"/>
        <v>0.13733799371625896</v>
      </c>
      <c r="G157" s="30">
        <f t="shared" si="39"/>
        <v>2.2670827814845413E-3</v>
      </c>
      <c r="H157" s="30">
        <f t="shared" si="39"/>
        <v>1.5274071786205499E-3</v>
      </c>
      <c r="I157" s="30">
        <f t="shared" si="39"/>
        <v>1.6663831203274475E-3</v>
      </c>
      <c r="J157" s="30">
        <f t="shared" si="39"/>
        <v>1.588503465765372E-3</v>
      </c>
      <c r="K157" s="30">
        <f t="shared" si="39"/>
        <v>6.9937137233248622E-3</v>
      </c>
      <c r="L157" s="30">
        <f t="shared" si="39"/>
        <v>1.5274071786205499E-3</v>
      </c>
      <c r="M157" s="30">
        <f t="shared" si="39"/>
        <v>1.7836493536773509E-2</v>
      </c>
      <c r="N157" s="30">
        <f t="shared" si="39"/>
        <v>6.0168553306329434E-2</v>
      </c>
      <c r="O157" s="32">
        <f t="shared" si="36"/>
        <v>1.0000000000000002</v>
      </c>
    </row>
    <row r="158" spans="1:15" ht="18.600000000000001" hidden="1" thickTop="1" x14ac:dyDescent="0.35">
      <c r="A158" s="6" t="s">
        <v>23</v>
      </c>
      <c r="B158" s="6" t="s">
        <v>24</v>
      </c>
      <c r="C158" s="30">
        <f t="shared" si="39"/>
        <v>1.8074465129202556E-2</v>
      </c>
      <c r="D158" s="30">
        <f t="shared" si="39"/>
        <v>9.0372325646012774E-2</v>
      </c>
      <c r="E158" s="30">
        <f t="shared" si="39"/>
        <v>7.4284523478744091E-2</v>
      </c>
      <c r="F158" s="30">
        <f t="shared" si="39"/>
        <v>0.18471797721589331</v>
      </c>
      <c r="G158" s="30">
        <f t="shared" si="39"/>
        <v>5.6210058349541542E-2</v>
      </c>
      <c r="H158" s="30">
        <f t="shared" si="39"/>
        <v>9.0372325646012774E-2</v>
      </c>
      <c r="I158" s="30">
        <f t="shared" si="39"/>
        <v>7.6271186440677971E-2</v>
      </c>
      <c r="J158" s="30">
        <f t="shared" si="39"/>
        <v>6.0248217097341857E-2</v>
      </c>
      <c r="K158" s="30">
        <f t="shared" si="39"/>
        <v>0.12850791886635177</v>
      </c>
      <c r="L158" s="30">
        <f t="shared" si="39"/>
        <v>6.0248217097341857E-2</v>
      </c>
      <c r="M158" s="30">
        <f t="shared" si="39"/>
        <v>6.6273038807076037E-2</v>
      </c>
      <c r="N158" s="30">
        <f t="shared" si="39"/>
        <v>9.4419746225803458E-2</v>
      </c>
      <c r="O158" s="32">
        <f t="shared" si="36"/>
        <v>1</v>
      </c>
    </row>
    <row r="159" spans="1:15" ht="18.600000000000001" hidden="1" thickTop="1" x14ac:dyDescent="0.35">
      <c r="A159" s="6" t="s">
        <v>25</v>
      </c>
      <c r="B159" s="6" t="s">
        <v>26</v>
      </c>
      <c r="C159" s="30">
        <f t="shared" si="39"/>
        <v>8.172315393082866E-3</v>
      </c>
      <c r="D159" s="30">
        <f t="shared" si="39"/>
        <v>4.7031439196112558E-2</v>
      </c>
      <c r="E159" s="30">
        <f t="shared" si="39"/>
        <v>2.2283843961510751E-2</v>
      </c>
      <c r="F159" s="30">
        <f t="shared" si="39"/>
        <v>6.8057197401151279E-2</v>
      </c>
      <c r="G159" s="30">
        <f t="shared" si="39"/>
        <v>3.6615537537321247E-2</v>
      </c>
      <c r="H159" s="30">
        <f t="shared" si="39"/>
        <v>0.24974574873165298</v>
      </c>
      <c r="I159" s="30">
        <f t="shared" si="39"/>
        <v>0.28872543908634457</v>
      </c>
      <c r="J159" s="30">
        <f t="shared" si="39"/>
        <v>4.4609624114903906E-2</v>
      </c>
      <c r="K159" s="30">
        <f t="shared" si="39"/>
        <v>8.3374443906438042E-2</v>
      </c>
      <c r="L159" s="30">
        <f t="shared" si="39"/>
        <v>4.8944777950747094E-2</v>
      </c>
      <c r="M159" s="30">
        <f t="shared" si="39"/>
        <v>5.0789970393572734E-2</v>
      </c>
      <c r="N159" s="30">
        <f t="shared" si="39"/>
        <v>5.1649662327161949E-2</v>
      </c>
      <c r="O159" s="32">
        <f t="shared" si="36"/>
        <v>0.99999999999999989</v>
      </c>
    </row>
    <row r="160" spans="1:15" ht="18.600000000000001" hidden="1" thickTop="1" x14ac:dyDescent="0.35">
      <c r="A160" s="7" t="s">
        <v>33</v>
      </c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32"/>
    </row>
    <row r="161" spans="1:15" ht="18.600000000000001" hidden="1" thickTop="1" x14ac:dyDescent="0.35">
      <c r="A161" s="6" t="s">
        <v>15</v>
      </c>
      <c r="B161" s="6" t="s">
        <v>16</v>
      </c>
      <c r="C161" s="30">
        <f t="shared" ref="C161:N166" si="40">C62/$O62</f>
        <v>0.15572349798006696</v>
      </c>
      <c r="D161" s="30">
        <f t="shared" si="40"/>
        <v>0.1164851653282771</v>
      </c>
      <c r="E161" s="30">
        <f t="shared" si="40"/>
        <v>0.14269654953332681</v>
      </c>
      <c r="F161" s="30">
        <f t="shared" si="40"/>
        <v>0.10126190482657865</v>
      </c>
      <c r="G161" s="30">
        <f t="shared" si="40"/>
        <v>1.2372773970360979E-2</v>
      </c>
      <c r="H161" s="30">
        <f t="shared" si="40"/>
        <v>1.4972136497070665E-2</v>
      </c>
      <c r="I161" s="30">
        <f t="shared" si="40"/>
        <v>1.6220610193909211E-2</v>
      </c>
      <c r="J161" s="30">
        <f t="shared" si="40"/>
        <v>1.2292695478750176E-2</v>
      </c>
      <c r="K161" s="30">
        <f t="shared" si="40"/>
        <v>0.15011494918314983</v>
      </c>
      <c r="L161" s="30">
        <f t="shared" si="40"/>
        <v>1.2343302660593601E-2</v>
      </c>
      <c r="M161" s="30">
        <f t="shared" si="40"/>
        <v>0.13227644802028632</v>
      </c>
      <c r="N161" s="30">
        <f t="shared" si="40"/>
        <v>0.13323996632762963</v>
      </c>
      <c r="O161" s="32">
        <f t="shared" ref="O161:O173" si="41">SUM(C161:N161)</f>
        <v>0.99999999999999978</v>
      </c>
    </row>
    <row r="162" spans="1:15" ht="18.600000000000001" hidden="1" thickTop="1" x14ac:dyDescent="0.35">
      <c r="A162" s="6" t="s">
        <v>17</v>
      </c>
      <c r="B162" s="6" t="s">
        <v>18</v>
      </c>
      <c r="C162" s="30">
        <f t="shared" si="40"/>
        <v>0.10688386130126371</v>
      </c>
      <c r="D162" s="30">
        <f t="shared" si="40"/>
        <v>9.000754875880014E-2</v>
      </c>
      <c r="E162" s="30">
        <f t="shared" si="40"/>
        <v>6.5979328630773645E-2</v>
      </c>
      <c r="F162" s="30">
        <f t="shared" si="40"/>
        <v>7.7947827039266726E-2</v>
      </c>
      <c r="G162" s="30">
        <f t="shared" si="40"/>
        <v>6.4884481953668013E-2</v>
      </c>
      <c r="H162" s="30">
        <f t="shared" si="40"/>
        <v>6.6391657996675998E-2</v>
      </c>
      <c r="I162" s="30">
        <f t="shared" si="40"/>
        <v>7.8272582026570336E-2</v>
      </c>
      <c r="J162" s="30">
        <f t="shared" si="40"/>
        <v>7.1813971604914012E-2</v>
      </c>
      <c r="K162" s="30">
        <f t="shared" si="40"/>
        <v>8.6537414006825464E-2</v>
      </c>
      <c r="L162" s="30">
        <f t="shared" si="40"/>
        <v>9.0686250192940285E-2</v>
      </c>
      <c r="M162" s="30">
        <f t="shared" si="40"/>
        <v>9.7776125926995791E-2</v>
      </c>
      <c r="N162" s="30">
        <f t="shared" si="40"/>
        <v>0.10281895056130598</v>
      </c>
      <c r="O162" s="32">
        <f t="shared" si="41"/>
        <v>1.0000000000000002</v>
      </c>
    </row>
    <row r="163" spans="1:15" ht="18.600000000000001" hidden="1" thickTop="1" x14ac:dyDescent="0.35">
      <c r="A163" s="6" t="s">
        <v>19</v>
      </c>
      <c r="B163" s="6" t="s">
        <v>20</v>
      </c>
      <c r="C163" s="30">
        <f t="shared" si="40"/>
        <v>0.13561341770730523</v>
      </c>
      <c r="D163" s="30">
        <f t="shared" si="40"/>
        <v>0.16131362834511576</v>
      </c>
      <c r="E163" s="30">
        <f t="shared" si="40"/>
        <v>0.14315400152174787</v>
      </c>
      <c r="F163" s="30">
        <f t="shared" si="40"/>
        <v>7.0404720772060919E-2</v>
      </c>
      <c r="G163" s="30">
        <f t="shared" si="40"/>
        <v>3.9146522720151747E-2</v>
      </c>
      <c r="H163" s="30">
        <f t="shared" si="40"/>
        <v>3.935162687176863E-2</v>
      </c>
      <c r="I163" s="30">
        <f t="shared" si="40"/>
        <v>3.9455820995264637E-2</v>
      </c>
      <c r="J163" s="30">
        <f t="shared" si="40"/>
        <v>3.977663170989014E-2</v>
      </c>
      <c r="K163" s="30">
        <f t="shared" si="40"/>
        <v>6.5422040572967743E-2</v>
      </c>
      <c r="L163" s="30">
        <f t="shared" si="40"/>
        <v>3.910968737049899E-2</v>
      </c>
      <c r="M163" s="30">
        <f t="shared" si="40"/>
        <v>0.10150489784803229</v>
      </c>
      <c r="N163" s="30">
        <f t="shared" si="40"/>
        <v>0.12574700356519611</v>
      </c>
      <c r="O163" s="32">
        <f t="shared" si="41"/>
        <v>1.0000000000000002</v>
      </c>
    </row>
    <row r="164" spans="1:15" ht="18.600000000000001" hidden="1" thickTop="1" x14ac:dyDescent="0.35">
      <c r="A164" s="6" t="s">
        <v>21</v>
      </c>
      <c r="B164" s="6" t="s">
        <v>22</v>
      </c>
      <c r="C164" s="30">
        <f t="shared" si="40"/>
        <v>0.17296507654268548</v>
      </c>
      <c r="D164" s="30">
        <f t="shared" si="40"/>
        <v>0.25596814851854677</v>
      </c>
      <c r="E164" s="30">
        <f t="shared" si="40"/>
        <v>0.21342059169489211</v>
      </c>
      <c r="F164" s="30">
        <f t="shared" si="40"/>
        <v>7.3435647689721009E-2</v>
      </c>
      <c r="G164" s="30">
        <f t="shared" si="40"/>
        <v>2.8058739882127932E-3</v>
      </c>
      <c r="H164" s="30">
        <f t="shared" si="40"/>
        <v>3.6972538277925066E-3</v>
      </c>
      <c r="I164" s="30">
        <f t="shared" si="40"/>
        <v>1.456188086280373E-3</v>
      </c>
      <c r="J164" s="30">
        <f t="shared" si="40"/>
        <v>1.4483331662151554E-3</v>
      </c>
      <c r="K164" s="30">
        <f t="shared" si="40"/>
        <v>1.33165030334692E-3</v>
      </c>
      <c r="L164" s="30">
        <f t="shared" si="40"/>
        <v>1.4986660897615507E-3</v>
      </c>
      <c r="M164" s="30">
        <f t="shared" si="40"/>
        <v>6.8039142075976403E-2</v>
      </c>
      <c r="N164" s="30">
        <f t="shared" si="40"/>
        <v>0.20393342801656908</v>
      </c>
      <c r="O164" s="32">
        <f t="shared" si="41"/>
        <v>1</v>
      </c>
    </row>
    <row r="165" spans="1:15" ht="18.600000000000001" hidden="1" thickTop="1" x14ac:dyDescent="0.35">
      <c r="A165" s="6" t="s">
        <v>23</v>
      </c>
      <c r="B165" s="6" t="s">
        <v>24</v>
      </c>
      <c r="C165" s="30">
        <f t="shared" si="40"/>
        <v>5.790634727673815E-2</v>
      </c>
      <c r="D165" s="30">
        <f t="shared" si="40"/>
        <v>6.8763787391126555E-2</v>
      </c>
      <c r="E165" s="30">
        <f t="shared" si="40"/>
        <v>7.7195481212984418E-2</v>
      </c>
      <c r="F165" s="30">
        <f t="shared" si="40"/>
        <v>0.14234012189931483</v>
      </c>
      <c r="G165" s="30">
        <f t="shared" si="40"/>
        <v>4.8242307574615347E-2</v>
      </c>
      <c r="H165" s="30">
        <f t="shared" si="40"/>
        <v>0.10129716226629241</v>
      </c>
      <c r="I165" s="30">
        <f t="shared" si="40"/>
        <v>7.2382934095922682E-2</v>
      </c>
      <c r="J165" s="30">
        <f t="shared" si="40"/>
        <v>3.6191467047961341E-2</v>
      </c>
      <c r="K165" s="30">
        <f t="shared" si="40"/>
        <v>5.790634727673815E-2</v>
      </c>
      <c r="L165" s="30">
        <f t="shared" si="40"/>
        <v>0.1266701346678647</v>
      </c>
      <c r="M165" s="30">
        <f t="shared" si="40"/>
        <v>9.7716961029495633E-2</v>
      </c>
      <c r="N165" s="30">
        <f t="shared" si="40"/>
        <v>0.11338694826094577</v>
      </c>
      <c r="O165" s="32">
        <f t="shared" si="41"/>
        <v>1.0000000000000002</v>
      </c>
    </row>
    <row r="166" spans="1:15" ht="18.600000000000001" hidden="1" thickTop="1" x14ac:dyDescent="0.35">
      <c r="A166" s="6" t="s">
        <v>25</v>
      </c>
      <c r="B166" s="6" t="s">
        <v>26</v>
      </c>
      <c r="C166" s="30">
        <f t="shared" si="40"/>
        <v>4.7829351670717488E-2</v>
      </c>
      <c r="D166" s="30">
        <f t="shared" si="40"/>
        <v>7.03015393127433E-2</v>
      </c>
      <c r="E166" s="30">
        <f t="shared" si="40"/>
        <v>4.995850376430138E-2</v>
      </c>
      <c r="F166" s="30">
        <f t="shared" si="40"/>
        <v>0.23368308731993598</v>
      </c>
      <c r="G166" s="30">
        <f t="shared" si="40"/>
        <v>5.7990989388819726E-2</v>
      </c>
      <c r="H166" s="30">
        <f t="shared" si="40"/>
        <v>7.5888711047878754E-2</v>
      </c>
      <c r="I166" s="30">
        <f t="shared" si="40"/>
        <v>8.5151263659177578E-2</v>
      </c>
      <c r="J166" s="30">
        <f t="shared" si="40"/>
        <v>3.3340249372616433E-2</v>
      </c>
      <c r="K166" s="30">
        <f t="shared" si="40"/>
        <v>8.7211255359930448E-2</v>
      </c>
      <c r="L166" s="30">
        <f t="shared" si="40"/>
        <v>8.6213369691939851E-2</v>
      </c>
      <c r="M166" s="30">
        <f t="shared" si="40"/>
        <v>7.3799079178769739E-2</v>
      </c>
      <c r="N166" s="30">
        <f t="shared" si="40"/>
        <v>9.8632600233169318E-2</v>
      </c>
      <c r="O166" s="32">
        <f t="shared" si="41"/>
        <v>1</v>
      </c>
    </row>
    <row r="167" spans="1:15" ht="18.600000000000001" hidden="1" thickTop="1" x14ac:dyDescent="0.35">
      <c r="A167" s="7" t="s">
        <v>34</v>
      </c>
      <c r="B167" s="6"/>
      <c r="C167" s="30"/>
      <c r="D167" s="30"/>
      <c r="E167" s="30"/>
      <c r="F167" s="30"/>
      <c r="G167" s="30"/>
      <c r="H167" s="30"/>
      <c r="I167" s="30"/>
      <c r="J167" s="30"/>
      <c r="K167" s="30"/>
      <c r="L167" s="30"/>
      <c r="M167" s="30"/>
      <c r="N167" s="30"/>
      <c r="O167" s="32"/>
    </row>
    <row r="168" spans="1:15" ht="18.600000000000001" hidden="1" thickTop="1" x14ac:dyDescent="0.35">
      <c r="A168" s="6" t="s">
        <v>15</v>
      </c>
      <c r="B168" s="6" t="s">
        <v>16</v>
      </c>
      <c r="C168" s="30">
        <f t="shared" ref="C168:N173" si="42">C70/$O70</f>
        <v>0.14358996605699423</v>
      </c>
      <c r="D168" s="30">
        <f t="shared" si="42"/>
        <v>0.15104486683856885</v>
      </c>
      <c r="E168" s="30">
        <f t="shared" si="42"/>
        <v>0.15303724769548999</v>
      </c>
      <c r="F168" s="30">
        <f t="shared" si="42"/>
        <v>0.11837937090673722</v>
      </c>
      <c r="G168" s="30">
        <f t="shared" si="42"/>
        <v>1.2109860872398305E-2</v>
      </c>
      <c r="H168" s="30">
        <f t="shared" si="42"/>
        <v>1.0280285931994829E-2</v>
      </c>
      <c r="I168" s="30">
        <f t="shared" si="42"/>
        <v>1.1076571987204575E-2</v>
      </c>
      <c r="J168" s="30">
        <f t="shared" si="42"/>
        <v>1.6123845089494489E-2</v>
      </c>
      <c r="K168" s="30">
        <f t="shared" si="42"/>
        <v>0.14056987285205549</v>
      </c>
      <c r="L168" s="30">
        <f t="shared" si="42"/>
        <v>1.2516175578938709E-2</v>
      </c>
      <c r="M168" s="30">
        <f t="shared" si="42"/>
        <v>9.4553736526144683E-2</v>
      </c>
      <c r="N168" s="30">
        <f t="shared" si="42"/>
        <v>0.13671819966397863</v>
      </c>
      <c r="O168" s="32">
        <f t="shared" si="41"/>
        <v>1</v>
      </c>
    </row>
    <row r="169" spans="1:15" ht="18.600000000000001" hidden="1" thickTop="1" x14ac:dyDescent="0.35">
      <c r="A169" s="6" t="s">
        <v>17</v>
      </c>
      <c r="B169" s="6" t="s">
        <v>18</v>
      </c>
      <c r="C169" s="30">
        <f t="shared" si="42"/>
        <v>9.7208209131364035E-2</v>
      </c>
      <c r="D169" s="30">
        <f t="shared" si="42"/>
        <v>0.11130715049739091</v>
      </c>
      <c r="E169" s="30">
        <f t="shared" si="42"/>
        <v>9.7602661033031612E-2</v>
      </c>
      <c r="F169" s="30">
        <f t="shared" si="42"/>
        <v>3.9050075996503127E-2</v>
      </c>
      <c r="G169" s="30">
        <f t="shared" si="42"/>
        <v>0.12975591925611912</v>
      </c>
      <c r="H169" s="30">
        <f t="shared" si="42"/>
        <v>7.284628067240792E-2</v>
      </c>
      <c r="I169" s="30">
        <f t="shared" si="42"/>
        <v>6.7088730437975488E-2</v>
      </c>
      <c r="J169" s="30">
        <f t="shared" si="42"/>
        <v>6.9752185480428205E-2</v>
      </c>
      <c r="K169" s="30">
        <f t="shared" si="42"/>
        <v>8.0178019688724775E-2</v>
      </c>
      <c r="L169" s="30">
        <f t="shared" si="42"/>
        <v>6.7360142296921069E-2</v>
      </c>
      <c r="M169" s="30">
        <f t="shared" si="42"/>
        <v>7.9374640586245826E-2</v>
      </c>
      <c r="N169" s="30">
        <f t="shared" si="42"/>
        <v>8.847598492288794E-2</v>
      </c>
      <c r="O169" s="32">
        <f t="shared" si="41"/>
        <v>1</v>
      </c>
    </row>
    <row r="170" spans="1:15" ht="18.600000000000001" hidden="1" thickTop="1" x14ac:dyDescent="0.35">
      <c r="A170" s="6" t="s">
        <v>19</v>
      </c>
      <c r="B170" s="6" t="s">
        <v>20</v>
      </c>
      <c r="C170" s="30">
        <f t="shared" si="42"/>
        <v>0.12673444660448155</v>
      </c>
      <c r="D170" s="30">
        <f t="shared" si="42"/>
        <v>0.16980148207330056</v>
      </c>
      <c r="E170" s="30">
        <f t="shared" si="42"/>
        <v>0.14422891968303675</v>
      </c>
      <c r="F170" s="30">
        <f t="shared" si="42"/>
        <v>9.9046489980346736E-2</v>
      </c>
      <c r="G170" s="30">
        <f t="shared" si="42"/>
        <v>3.7768741744558763E-2</v>
      </c>
      <c r="H170" s="30">
        <f t="shared" si="42"/>
        <v>3.7987296134221624E-2</v>
      </c>
      <c r="I170" s="30">
        <f t="shared" si="42"/>
        <v>3.8367580457156249E-2</v>
      </c>
      <c r="J170" s="30">
        <f t="shared" si="42"/>
        <v>3.8183380156183028E-2</v>
      </c>
      <c r="K170" s="30">
        <f t="shared" si="42"/>
        <v>6.9901535599669912E-2</v>
      </c>
      <c r="L170" s="30">
        <f t="shared" si="42"/>
        <v>3.7840012562610721E-2</v>
      </c>
      <c r="M170" s="30">
        <f t="shared" si="42"/>
        <v>8.984478775993332E-2</v>
      </c>
      <c r="N170" s="30">
        <f t="shared" si="42"/>
        <v>0.11029532724450086</v>
      </c>
      <c r="O170" s="32">
        <f t="shared" si="41"/>
        <v>1</v>
      </c>
    </row>
    <row r="171" spans="1:15" ht="18.600000000000001" hidden="1" thickTop="1" x14ac:dyDescent="0.35">
      <c r="A171" s="6" t="s">
        <v>21</v>
      </c>
      <c r="B171" s="6" t="s">
        <v>22</v>
      </c>
      <c r="C171" s="30">
        <f t="shared" si="42"/>
        <v>0.18111791374178079</v>
      </c>
      <c r="D171" s="30">
        <f t="shared" si="42"/>
        <v>0.21866820359882347</v>
      </c>
      <c r="E171" s="30">
        <f t="shared" si="42"/>
        <v>0.20733730883884482</v>
      </c>
      <c r="F171" s="30">
        <f t="shared" si="42"/>
        <v>0.12567038677746914</v>
      </c>
      <c r="G171" s="30">
        <f t="shared" si="42"/>
        <v>1.7771383699332934E-2</v>
      </c>
      <c r="H171" s="30">
        <f t="shared" si="42"/>
        <v>4.6195111456511319E-2</v>
      </c>
      <c r="I171" s="30">
        <f t="shared" si="42"/>
        <v>1.1439390195951387E-3</v>
      </c>
      <c r="J171" s="30">
        <f t="shared" si="42"/>
        <v>1.1439390195951387E-3</v>
      </c>
      <c r="K171" s="30">
        <f t="shared" si="42"/>
        <v>1.1816074409959545E-3</v>
      </c>
      <c r="L171" s="30">
        <f t="shared" si="42"/>
        <v>1.1724904501142755E-3</v>
      </c>
      <c r="M171" s="30">
        <f t="shared" si="42"/>
        <v>5.3919246756160041E-2</v>
      </c>
      <c r="N171" s="30">
        <f t="shared" si="42"/>
        <v>0.14467846920077701</v>
      </c>
      <c r="O171" s="32">
        <f t="shared" si="41"/>
        <v>0.99999999999999989</v>
      </c>
    </row>
    <row r="172" spans="1:15" ht="18.600000000000001" hidden="1" thickTop="1" x14ac:dyDescent="0.35">
      <c r="A172" s="6" t="s">
        <v>23</v>
      </c>
      <c r="B172" s="6" t="s">
        <v>24</v>
      </c>
      <c r="C172" s="30">
        <f t="shared" si="42"/>
        <v>8.3500867401740092E-2</v>
      </c>
      <c r="D172" s="30">
        <f t="shared" si="42"/>
        <v>0.12031305746371354</v>
      </c>
      <c r="E172" s="30">
        <f t="shared" si="42"/>
        <v>9.8236314590282453E-2</v>
      </c>
      <c r="F172" s="30">
        <f t="shared" si="42"/>
        <v>9.3298070951385856E-2</v>
      </c>
      <c r="G172" s="30">
        <f t="shared" si="42"/>
        <v>7.9398878324017499E-2</v>
      </c>
      <c r="H172" s="30">
        <f t="shared" si="42"/>
        <v>2.9102791353543132E-2</v>
      </c>
      <c r="I172" s="30">
        <f t="shared" si="42"/>
        <v>5.9879979537247309E-2</v>
      </c>
      <c r="J172" s="30">
        <f t="shared" si="42"/>
        <v>4.2924587960577111E-2</v>
      </c>
      <c r="K172" s="30">
        <f t="shared" si="42"/>
        <v>0.16715086372070986</v>
      </c>
      <c r="L172" s="30">
        <f t="shared" si="42"/>
        <v>9.4615691004883498E-2</v>
      </c>
      <c r="M172" s="30">
        <f t="shared" si="42"/>
        <v>9.0789307267863856E-2</v>
      </c>
      <c r="N172" s="30">
        <f t="shared" si="42"/>
        <v>4.0789590424035807E-2</v>
      </c>
      <c r="O172" s="32">
        <f t="shared" si="41"/>
        <v>1</v>
      </c>
    </row>
    <row r="173" spans="1:15" ht="18.600000000000001" hidden="1" thickTop="1" x14ac:dyDescent="0.35">
      <c r="A173" s="6" t="s">
        <v>25</v>
      </c>
      <c r="B173" s="6" t="s">
        <v>26</v>
      </c>
      <c r="C173" s="30">
        <f t="shared" si="42"/>
        <v>5.913632685484612E-2</v>
      </c>
      <c r="D173" s="30">
        <f t="shared" si="42"/>
        <v>9.8502251217495174E-2</v>
      </c>
      <c r="E173" s="30">
        <f t="shared" si="42"/>
        <v>8.7671508982639396E-2</v>
      </c>
      <c r="F173" s="30">
        <f t="shared" si="42"/>
        <v>7.3337226156212854E-2</v>
      </c>
      <c r="G173" s="30">
        <f t="shared" si="42"/>
        <v>7.7190527991273752E-2</v>
      </c>
      <c r="H173" s="30">
        <f t="shared" si="42"/>
        <v>2.3905291769050874E-2</v>
      </c>
      <c r="I173" s="30">
        <f t="shared" si="42"/>
        <v>4.6364113310786575E-2</v>
      </c>
      <c r="J173" s="30">
        <f t="shared" si="42"/>
        <v>3.1774919747579088E-2</v>
      </c>
      <c r="K173" s="30">
        <f t="shared" si="42"/>
        <v>0.22173677205941197</v>
      </c>
      <c r="L173" s="30">
        <f t="shared" si="42"/>
        <v>0.10885577684047033</v>
      </c>
      <c r="M173" s="30">
        <f t="shared" si="42"/>
        <v>0.11364276335094983</v>
      </c>
      <c r="N173" s="30">
        <f t="shared" si="42"/>
        <v>5.7882521719284E-2</v>
      </c>
      <c r="O173" s="32">
        <f t="shared" si="41"/>
        <v>0.99999999999999989</v>
      </c>
    </row>
    <row r="174" spans="1:15" ht="18.600000000000001" hidden="1" thickTop="1" x14ac:dyDescent="0.35">
      <c r="A174" s="7" t="s">
        <v>35</v>
      </c>
      <c r="B174" s="6"/>
      <c r="C174" s="30"/>
      <c r="D174" s="30"/>
      <c r="E174" s="30"/>
      <c r="F174" s="30"/>
      <c r="G174" s="30"/>
      <c r="H174" s="30"/>
      <c r="I174" s="30"/>
      <c r="J174" s="30"/>
      <c r="K174" s="30"/>
      <c r="L174" s="30"/>
      <c r="M174" s="30"/>
      <c r="N174" s="30"/>
      <c r="O174" s="32"/>
    </row>
    <row r="175" spans="1:15" ht="18.600000000000001" hidden="1" thickTop="1" x14ac:dyDescent="0.35">
      <c r="A175" s="6" t="s">
        <v>15</v>
      </c>
      <c r="B175" s="6" t="s">
        <v>16</v>
      </c>
      <c r="C175" s="30">
        <f t="shared" ref="C175:N180" si="43">C78/$O78</f>
        <v>0.14863404604113711</v>
      </c>
      <c r="D175" s="30">
        <f t="shared" si="43"/>
        <v>0.14971380285655525</v>
      </c>
      <c r="E175" s="30">
        <f t="shared" si="43"/>
        <v>0.12895941199609437</v>
      </c>
      <c r="F175" s="30">
        <f t="shared" si="43"/>
        <v>0.10100442929796151</v>
      </c>
      <c r="G175" s="30">
        <f t="shared" si="43"/>
        <v>1.4278233592179118E-2</v>
      </c>
      <c r="H175" s="30">
        <f t="shared" si="43"/>
        <v>1.4297964010518896E-2</v>
      </c>
      <c r="I175" s="30">
        <f t="shared" si="43"/>
        <v>1.6218890583910562E-2</v>
      </c>
      <c r="J175" s="30">
        <f t="shared" si="43"/>
        <v>1.375372394486565E-2</v>
      </c>
      <c r="K175" s="30">
        <f t="shared" si="43"/>
        <v>0.16357455277718433</v>
      </c>
      <c r="L175" s="30">
        <f t="shared" si="43"/>
        <v>1.4799710670449851E-2</v>
      </c>
      <c r="M175" s="30">
        <f t="shared" si="43"/>
        <v>0.11311839449055837</v>
      </c>
      <c r="N175" s="30">
        <f t="shared" si="43"/>
        <v>0.12164683973858507</v>
      </c>
      <c r="O175" s="32">
        <f t="shared" ref="O175:O187" si="44">SUM(C175:N175)</f>
        <v>1.0000000000000002</v>
      </c>
    </row>
    <row r="176" spans="1:15" ht="18.600000000000001" hidden="1" thickTop="1" x14ac:dyDescent="0.35">
      <c r="A176" s="6" t="s">
        <v>17</v>
      </c>
      <c r="B176" s="6" t="s">
        <v>18</v>
      </c>
      <c r="C176" s="30">
        <f t="shared" si="43"/>
        <v>8.962730563194124E-2</v>
      </c>
      <c r="D176" s="30">
        <f t="shared" si="43"/>
        <v>0.10016716409583266</v>
      </c>
      <c r="E176" s="30">
        <f t="shared" si="43"/>
        <v>8.4269544246129757E-2</v>
      </c>
      <c r="F176" s="30">
        <f t="shared" si="43"/>
        <v>8.174636600780423E-2</v>
      </c>
      <c r="G176" s="30">
        <f t="shared" si="43"/>
        <v>7.5721878726739009E-2</v>
      </c>
      <c r="H176" s="30">
        <f t="shared" si="43"/>
        <v>3.1139075898604301E-2</v>
      </c>
      <c r="I176" s="30">
        <f t="shared" si="43"/>
        <v>0.11591307386158564</v>
      </c>
      <c r="J176" s="30">
        <f t="shared" si="43"/>
        <v>7.0236361480759152E-2</v>
      </c>
      <c r="K176" s="30">
        <f t="shared" si="43"/>
        <v>8.8788907799586231E-2</v>
      </c>
      <c r="L176" s="30">
        <f t="shared" si="43"/>
        <v>8.2121648847048853E-2</v>
      </c>
      <c r="M176" s="30">
        <f t="shared" si="43"/>
        <v>9.0992696387490815E-2</v>
      </c>
      <c r="N176" s="30">
        <f t="shared" si="43"/>
        <v>8.9275977016478186E-2</v>
      </c>
      <c r="O176" s="32">
        <f t="shared" si="44"/>
        <v>1.0000000000000002</v>
      </c>
    </row>
    <row r="177" spans="1:15" ht="18.600000000000001" hidden="1" thickTop="1" x14ac:dyDescent="0.35">
      <c r="A177" s="6" t="s">
        <v>19</v>
      </c>
      <c r="B177" s="6" t="s">
        <v>20</v>
      </c>
      <c r="C177" s="30">
        <f t="shared" si="43"/>
        <v>0.15641584496865701</v>
      </c>
      <c r="D177" s="30">
        <f t="shared" si="43"/>
        <v>0.14302985894620041</v>
      </c>
      <c r="E177" s="30">
        <f t="shared" si="43"/>
        <v>0.13636482027228658</v>
      </c>
      <c r="F177" s="30">
        <f t="shared" si="43"/>
        <v>8.0038669426246239E-2</v>
      </c>
      <c r="G177" s="30">
        <f t="shared" si="43"/>
        <v>4.5720691388289332E-2</v>
      </c>
      <c r="H177" s="30">
        <f t="shared" si="43"/>
        <v>4.5923631929524165E-2</v>
      </c>
      <c r="I177" s="30">
        <f t="shared" si="43"/>
        <v>4.6468545837372532E-2</v>
      </c>
      <c r="J177" s="30">
        <f t="shared" si="43"/>
        <v>4.6461105852672421E-2</v>
      </c>
      <c r="K177" s="30">
        <f t="shared" si="43"/>
        <v>7.4619096883223907E-2</v>
      </c>
      <c r="L177" s="30">
        <f t="shared" si="43"/>
        <v>4.6417284886735709E-2</v>
      </c>
      <c r="M177" s="30">
        <f t="shared" si="43"/>
        <v>7.1778971870810962E-2</v>
      </c>
      <c r="N177" s="30">
        <f t="shared" si="43"/>
        <v>0.10676147773798078</v>
      </c>
      <c r="O177" s="32">
        <f t="shared" si="44"/>
        <v>1</v>
      </c>
    </row>
    <row r="178" spans="1:15" ht="18.600000000000001" hidden="1" thickTop="1" x14ac:dyDescent="0.35">
      <c r="A178" s="6" t="s">
        <v>21</v>
      </c>
      <c r="B178" s="6" t="s">
        <v>22</v>
      </c>
      <c r="C178" s="30">
        <f t="shared" si="43"/>
        <v>0.24190720266933591</v>
      </c>
      <c r="D178" s="30">
        <f t="shared" si="43"/>
        <v>0.22036251374472113</v>
      </c>
      <c r="E178" s="30">
        <f t="shared" si="43"/>
        <v>0.23436795834447202</v>
      </c>
      <c r="F178" s="30">
        <f t="shared" si="43"/>
        <v>0.10435865422555056</v>
      </c>
      <c r="G178" s="30">
        <f t="shared" si="43"/>
        <v>2.4687209338542536E-2</v>
      </c>
      <c r="H178" s="30">
        <f t="shared" si="43"/>
        <v>-2.264142504323987E-2</v>
      </c>
      <c r="I178" s="30">
        <f t="shared" si="43"/>
        <v>1.8989488249841056E-2</v>
      </c>
      <c r="J178" s="30">
        <f t="shared" si="43"/>
        <v>1.3794540904541039E-3</v>
      </c>
      <c r="K178" s="30">
        <f t="shared" si="43"/>
        <v>1.3366090878051682E-3</v>
      </c>
      <c r="L178" s="30">
        <f t="shared" si="43"/>
        <v>1.3794540904541039E-3</v>
      </c>
      <c r="M178" s="30">
        <f t="shared" si="43"/>
        <v>4.8551359164527616E-2</v>
      </c>
      <c r="N178" s="30">
        <f t="shared" si="43"/>
        <v>0.1253215220375356</v>
      </c>
      <c r="O178" s="32">
        <f t="shared" si="44"/>
        <v>1</v>
      </c>
    </row>
    <row r="179" spans="1:15" ht="18.600000000000001" hidden="1" thickTop="1" x14ac:dyDescent="0.35">
      <c r="A179" s="6" t="s">
        <v>23</v>
      </c>
      <c r="B179" s="6" t="s">
        <v>24</v>
      </c>
      <c r="C179" s="30">
        <f t="shared" si="43"/>
        <v>0.11293922299632869</v>
      </c>
      <c r="D179" s="30">
        <f t="shared" si="43"/>
        <v>0.16252237350093598</v>
      </c>
      <c r="E179" s="30">
        <f t="shared" si="43"/>
        <v>0.12049965117857447</v>
      </c>
      <c r="F179" s="30">
        <f t="shared" si="43"/>
        <v>5.0031409712072379E-2</v>
      </c>
      <c r="G179" s="30">
        <f t="shared" si="43"/>
        <v>4.8841313083802372E-2</v>
      </c>
      <c r="H179" s="30">
        <f t="shared" si="43"/>
        <v>7.099857630350305E-2</v>
      </c>
      <c r="I179" s="30">
        <f t="shared" si="43"/>
        <v>2.1532225733235263E-2</v>
      </c>
      <c r="J179" s="30">
        <f t="shared" si="43"/>
        <v>7.6822789245567125E-2</v>
      </c>
      <c r="K179" s="30">
        <f t="shared" si="43"/>
        <v>6.1673522086236235E-2</v>
      </c>
      <c r="L179" s="30">
        <f t="shared" si="43"/>
        <v>8.3726612391526012E-2</v>
      </c>
      <c r="M179" s="30">
        <f t="shared" si="43"/>
        <v>7.9086182567767643E-2</v>
      </c>
      <c r="N179" s="30">
        <f t="shared" si="43"/>
        <v>0.11132612120045078</v>
      </c>
      <c r="O179" s="32">
        <f t="shared" si="44"/>
        <v>0.99999999999999989</v>
      </c>
    </row>
    <row r="180" spans="1:15" ht="18.600000000000001" hidden="1" thickTop="1" x14ac:dyDescent="0.35">
      <c r="A180" s="6" t="s">
        <v>25</v>
      </c>
      <c r="B180" s="6" t="s">
        <v>26</v>
      </c>
      <c r="C180" s="30">
        <f t="shared" si="43"/>
        <v>0.28654629812215854</v>
      </c>
      <c r="D180" s="30">
        <f t="shared" si="43"/>
        <v>5.563256455758489E-2</v>
      </c>
      <c r="E180" s="30">
        <f t="shared" si="43"/>
        <v>8.878597699769529E-2</v>
      </c>
      <c r="F180" s="30">
        <f t="shared" si="43"/>
        <v>5.6649347721822736E-2</v>
      </c>
      <c r="G180" s="30">
        <f t="shared" si="43"/>
        <v>3.8182367009178653E-2</v>
      </c>
      <c r="H180" s="30">
        <f t="shared" si="43"/>
        <v>4.3289837652705429E-2</v>
      </c>
      <c r="I180" s="30">
        <f t="shared" si="43"/>
        <v>2.2659739088729095E-2</v>
      </c>
      <c r="J180" s="30">
        <f t="shared" si="43"/>
        <v>7.2945358975688726E-2</v>
      </c>
      <c r="K180" s="30">
        <f t="shared" si="43"/>
        <v>3.9654543405275917E-2</v>
      </c>
      <c r="L180" s="30">
        <f t="shared" si="43"/>
        <v>4.306214103677572E-2</v>
      </c>
      <c r="M180" s="30">
        <f t="shared" si="43"/>
        <v>3.9157654428065167E-2</v>
      </c>
      <c r="N180" s="30">
        <f t="shared" si="43"/>
        <v>0.21343417100431994</v>
      </c>
      <c r="O180" s="32">
        <f t="shared" si="44"/>
        <v>1.0000000000000002</v>
      </c>
    </row>
    <row r="181" spans="1:15" ht="18.600000000000001" hidden="1" thickTop="1" x14ac:dyDescent="0.35">
      <c r="A181" s="7" t="s">
        <v>36</v>
      </c>
      <c r="B181" s="6"/>
      <c r="C181" s="30"/>
      <c r="D181" s="30"/>
      <c r="E181" s="30"/>
      <c r="F181" s="30"/>
      <c r="G181" s="30"/>
      <c r="H181" s="30"/>
      <c r="I181" s="30"/>
      <c r="J181" s="30"/>
      <c r="K181" s="30"/>
      <c r="L181" s="30"/>
      <c r="M181" s="30"/>
      <c r="N181" s="30"/>
      <c r="O181" s="32"/>
    </row>
    <row r="182" spans="1:15" ht="18.600000000000001" hidden="1" thickTop="1" x14ac:dyDescent="0.35">
      <c r="A182" s="6" t="s">
        <v>15</v>
      </c>
      <c r="B182" s="6" t="s">
        <v>16</v>
      </c>
      <c r="C182" s="30">
        <f t="shared" ref="C182:N187" si="45">C86/$O86</f>
        <v>0.14416483853344245</v>
      </c>
      <c r="D182" s="30">
        <f t="shared" si="45"/>
        <v>0.15619246493497821</v>
      </c>
      <c r="E182" s="30">
        <f t="shared" si="45"/>
        <v>0.14270193758322861</v>
      </c>
      <c r="F182" s="30">
        <f t="shared" si="45"/>
        <v>0.11549354958317018</v>
      </c>
      <c r="G182" s="30">
        <f t="shared" si="45"/>
        <v>1.4783411531403279E-2</v>
      </c>
      <c r="H182" s="30">
        <f t="shared" si="45"/>
        <v>1.657002844237427E-2</v>
      </c>
      <c r="I182" s="30">
        <f t="shared" si="45"/>
        <v>1.6870691281699553E-2</v>
      </c>
      <c r="J182" s="30">
        <f t="shared" si="45"/>
        <v>1.4777425685340429E-2</v>
      </c>
      <c r="K182" s="30">
        <f t="shared" si="45"/>
        <v>0.15337829730652508</v>
      </c>
      <c r="L182" s="30">
        <f t="shared" si="45"/>
        <v>1.3448544431418366E-2</v>
      </c>
      <c r="M182" s="30">
        <f t="shared" si="45"/>
        <v>8.9804266230800248E-2</v>
      </c>
      <c r="N182" s="30">
        <f t="shared" si="45"/>
        <v>0.12181454445561947</v>
      </c>
      <c r="O182" s="32">
        <f t="shared" si="44"/>
        <v>1.0000000000000004</v>
      </c>
    </row>
    <row r="183" spans="1:15" ht="18.600000000000001" hidden="1" thickTop="1" x14ac:dyDescent="0.35">
      <c r="A183" s="6" t="s">
        <v>17</v>
      </c>
      <c r="B183" s="6" t="s">
        <v>18</v>
      </c>
      <c r="C183" s="30">
        <f t="shared" si="45"/>
        <v>8.3217289599912342E-2</v>
      </c>
      <c r="D183" s="30">
        <f t="shared" si="45"/>
        <v>9.8498220489396784E-2</v>
      </c>
      <c r="E183" s="30">
        <f t="shared" si="45"/>
        <v>7.6328682285103686E-2</v>
      </c>
      <c r="F183" s="30">
        <f t="shared" si="45"/>
        <v>7.9841521070864674E-2</v>
      </c>
      <c r="G183" s="30">
        <f t="shared" si="45"/>
        <v>6.622328214344847E-2</v>
      </c>
      <c r="H183" s="30">
        <f t="shared" si="45"/>
        <v>5.7020893946460316E-2</v>
      </c>
      <c r="I183" s="30">
        <f t="shared" si="45"/>
        <v>7.4274022228181552E-2</v>
      </c>
      <c r="J183" s="30">
        <f t="shared" si="45"/>
        <v>7.2730093977689605E-2</v>
      </c>
      <c r="K183" s="30">
        <f t="shared" si="45"/>
        <v>8.8953853547514103E-2</v>
      </c>
      <c r="L183" s="30">
        <f t="shared" si="45"/>
        <v>7.4673500167120044E-2</v>
      </c>
      <c r="M183" s="30">
        <f t="shared" si="45"/>
        <v>0.1527913768017671</v>
      </c>
      <c r="N183" s="30">
        <f t="shared" si="45"/>
        <v>7.5447263742541418E-2</v>
      </c>
      <c r="O183" s="32">
        <f t="shared" si="44"/>
        <v>1.0000000000000002</v>
      </c>
    </row>
    <row r="184" spans="1:15" ht="18.600000000000001" hidden="1" thickTop="1" x14ac:dyDescent="0.35">
      <c r="A184" s="6" t="s">
        <v>19</v>
      </c>
      <c r="B184" s="6" t="s">
        <v>20</v>
      </c>
      <c r="C184" s="30">
        <f t="shared" si="45"/>
        <v>0.13145680321753395</v>
      </c>
      <c r="D184" s="30">
        <f t="shared" si="45"/>
        <v>0.13415668864385782</v>
      </c>
      <c r="E184" s="30">
        <f t="shared" si="45"/>
        <v>0.12960654215569054</v>
      </c>
      <c r="F184" s="30">
        <f t="shared" si="45"/>
        <v>9.583986137773591E-2</v>
      </c>
      <c r="G184" s="30">
        <f t="shared" si="45"/>
        <v>4.9031883239141046E-2</v>
      </c>
      <c r="H184" s="30">
        <f t="shared" si="45"/>
        <v>4.8011992243133836E-2</v>
      </c>
      <c r="I184" s="30">
        <f t="shared" si="45"/>
        <v>4.8350193688601703E-2</v>
      </c>
      <c r="J184" s="30">
        <f t="shared" si="45"/>
        <v>4.825207897371879E-2</v>
      </c>
      <c r="K184" s="30">
        <f t="shared" si="45"/>
        <v>7.4499656252085988E-2</v>
      </c>
      <c r="L184" s="30">
        <f t="shared" si="45"/>
        <v>4.7678159724184349E-2</v>
      </c>
      <c r="M184" s="30">
        <f t="shared" si="45"/>
        <v>7.9075313134858841E-2</v>
      </c>
      <c r="N184" s="30">
        <f t="shared" si="45"/>
        <v>0.11404082734945727</v>
      </c>
      <c r="O184" s="32">
        <f t="shared" si="44"/>
        <v>1</v>
      </c>
    </row>
    <row r="185" spans="1:15" ht="18.600000000000001" hidden="1" thickTop="1" x14ac:dyDescent="0.35">
      <c r="A185" s="6" t="s">
        <v>21</v>
      </c>
      <c r="B185" s="6" t="s">
        <v>22</v>
      </c>
      <c r="C185" s="30">
        <f t="shared" si="45"/>
        <v>0.2224341441904916</v>
      </c>
      <c r="D185" s="30">
        <f t="shared" si="45"/>
        <v>0.20181627774083943</v>
      </c>
      <c r="E185" s="30">
        <f t="shared" si="45"/>
        <v>0.21612947882486094</v>
      </c>
      <c r="F185" s="30">
        <f t="shared" si="45"/>
        <v>0.12048965276190315</v>
      </c>
      <c r="G185" s="30">
        <f t="shared" si="45"/>
        <v>3.8071180645744794E-2</v>
      </c>
      <c r="H185" s="30">
        <f t="shared" si="45"/>
        <v>-1.9231261739374853E-3</v>
      </c>
      <c r="I185" s="30">
        <f t="shared" si="45"/>
        <v>0</v>
      </c>
      <c r="J185" s="30">
        <f t="shared" si="45"/>
        <v>-9.5835307537946116E-3</v>
      </c>
      <c r="K185" s="30">
        <f t="shared" si="45"/>
        <v>1.2847644017692291E-3</v>
      </c>
      <c r="L185" s="30">
        <f t="shared" si="45"/>
        <v>1.2847644017692291E-3</v>
      </c>
      <c r="M185" s="30">
        <f t="shared" si="45"/>
        <v>3.3993674504381649E-2</v>
      </c>
      <c r="N185" s="30">
        <f t="shared" si="45"/>
        <v>0.17600271945597204</v>
      </c>
      <c r="O185" s="32">
        <f t="shared" si="44"/>
        <v>0.99999999999999989</v>
      </c>
    </row>
    <row r="186" spans="1:15" ht="18.600000000000001" hidden="1" thickTop="1" x14ac:dyDescent="0.35">
      <c r="A186" s="6" t="s">
        <v>23</v>
      </c>
      <c r="B186" s="6" t="s">
        <v>24</v>
      </c>
      <c r="C186" s="30">
        <f t="shared" si="45"/>
        <v>5.2877184934610001E-2</v>
      </c>
      <c r="D186" s="30">
        <f t="shared" si="45"/>
        <v>0.25986182258886958</v>
      </c>
      <c r="E186" s="30">
        <f t="shared" si="45"/>
        <v>7.2864983793588731E-2</v>
      </c>
      <c r="F186" s="30">
        <f t="shared" si="45"/>
        <v>2.3326530458679853E-2</v>
      </c>
      <c r="G186" s="30">
        <f t="shared" si="45"/>
        <v>9.6046594349777373E-2</v>
      </c>
      <c r="H186" s="30">
        <f t="shared" si="45"/>
        <v>3.324796993692361E-2</v>
      </c>
      <c r="I186" s="30">
        <f t="shared" si="45"/>
        <v>9.7170652567818098E-3</v>
      </c>
      <c r="J186" s="30">
        <f t="shared" si="45"/>
        <v>1.9842878956487522E-2</v>
      </c>
      <c r="K186" s="30">
        <f t="shared" si="45"/>
        <v>0.13076819532081504</v>
      </c>
      <c r="L186" s="30">
        <f t="shared" si="45"/>
        <v>9.2776606806386178E-2</v>
      </c>
      <c r="M186" s="30">
        <f t="shared" si="45"/>
        <v>0.13573643974718166</v>
      </c>
      <c r="N186" s="30">
        <f t="shared" si="45"/>
        <v>7.2933727849898655E-2</v>
      </c>
      <c r="O186" s="32">
        <f t="shared" si="44"/>
        <v>1</v>
      </c>
    </row>
    <row r="187" spans="1:15" ht="18.600000000000001" hidden="1" thickTop="1" x14ac:dyDescent="0.35">
      <c r="A187" s="6" t="s">
        <v>25</v>
      </c>
      <c r="B187" s="6" t="s">
        <v>26</v>
      </c>
      <c r="C187" s="30">
        <f t="shared" si="45"/>
        <v>0</v>
      </c>
      <c r="D187" s="30">
        <f t="shared" si="45"/>
        <v>0.2783825164462243</v>
      </c>
      <c r="E187" s="30">
        <f t="shared" si="45"/>
        <v>6.7595404730413557E-3</v>
      </c>
      <c r="F187" s="30">
        <f t="shared" si="45"/>
        <v>0</v>
      </c>
      <c r="G187" s="30">
        <f t="shared" si="45"/>
        <v>0.46700395664993805</v>
      </c>
      <c r="H187" s="30">
        <f t="shared" si="45"/>
        <v>1.3519080946082711E-2</v>
      </c>
      <c r="I187" s="30">
        <f t="shared" si="45"/>
        <v>4.1953183975438936E-2</v>
      </c>
      <c r="J187" s="30">
        <f t="shared" si="45"/>
        <v>1.3519080946082711E-2</v>
      </c>
      <c r="K187" s="30">
        <f t="shared" si="45"/>
        <v>4.5869314145544668E-2</v>
      </c>
      <c r="L187" s="30">
        <f t="shared" si="45"/>
        <v>5.4076323784330846E-2</v>
      </c>
      <c r="M187" s="30">
        <f t="shared" si="45"/>
        <v>4.5119300268109702E-2</v>
      </c>
      <c r="N187" s="30">
        <f t="shared" si="45"/>
        <v>3.379770236520678E-2</v>
      </c>
      <c r="O187" s="32">
        <f t="shared" si="44"/>
        <v>0.99999999999999989</v>
      </c>
    </row>
    <row r="188" spans="1:15" ht="18.600000000000001" hidden="1" thickTop="1" x14ac:dyDescent="0.35">
      <c r="A188" s="7" t="s">
        <v>37</v>
      </c>
      <c r="B188" s="6"/>
      <c r="C188" s="30"/>
      <c r="D188" s="30"/>
      <c r="E188" s="30"/>
      <c r="F188" s="30"/>
      <c r="G188" s="30"/>
      <c r="H188" s="30"/>
      <c r="I188" s="30"/>
      <c r="J188" s="30"/>
      <c r="K188" s="30"/>
      <c r="L188" s="30"/>
      <c r="M188" s="30"/>
      <c r="N188" s="30"/>
      <c r="O188" s="32"/>
    </row>
    <row r="189" spans="1:15" ht="18.600000000000001" hidden="1" thickTop="1" x14ac:dyDescent="0.35">
      <c r="A189" s="6" t="s">
        <v>15</v>
      </c>
      <c r="B189" s="6" t="s">
        <v>16</v>
      </c>
      <c r="C189" s="30">
        <f t="shared" ref="C189:N194" si="46">C94/$O94</f>
        <v>0.13443112249639352</v>
      </c>
      <c r="D189" s="30">
        <f t="shared" si="46"/>
        <v>0.16706797083282035</v>
      </c>
      <c r="E189" s="30">
        <f t="shared" si="46"/>
        <v>0.1495112613018755</v>
      </c>
      <c r="F189" s="30">
        <f t="shared" si="46"/>
        <v>9.2745545786688421E-2</v>
      </c>
      <c r="G189" s="30">
        <f t="shared" si="46"/>
        <v>1.469868410796967E-2</v>
      </c>
      <c r="H189" s="30">
        <f t="shared" si="46"/>
        <v>1.9141288993268096E-2</v>
      </c>
      <c r="I189" s="30">
        <f t="shared" si="46"/>
        <v>1.6563632879414841E-2</v>
      </c>
      <c r="J189" s="30">
        <f t="shared" si="46"/>
        <v>1.5895613454073459E-2</v>
      </c>
      <c r="K189" s="30">
        <f t="shared" si="46"/>
        <v>0.14967464151891569</v>
      </c>
      <c r="L189" s="30">
        <f t="shared" si="46"/>
        <v>1.3613623585222383E-2</v>
      </c>
      <c r="M189" s="30">
        <f t="shared" si="46"/>
        <v>0.1017223349166283</v>
      </c>
      <c r="N189" s="30">
        <f t="shared" si="46"/>
        <v>0.12493428012672975</v>
      </c>
      <c r="O189" s="32">
        <f t="shared" ref="O189:O194" si="47">SUM(C189:N189)</f>
        <v>1</v>
      </c>
    </row>
    <row r="190" spans="1:15" ht="18.600000000000001" hidden="1" thickTop="1" x14ac:dyDescent="0.35">
      <c r="A190" s="6" t="s">
        <v>17</v>
      </c>
      <c r="B190" s="6" t="s">
        <v>18</v>
      </c>
      <c r="C190" s="30">
        <f t="shared" si="46"/>
        <v>7.1853902921140994E-2</v>
      </c>
      <c r="D190" s="30">
        <f t="shared" si="46"/>
        <v>0.10035345228983261</v>
      </c>
      <c r="E190" s="30">
        <f t="shared" si="46"/>
        <v>8.2675254125001166E-2</v>
      </c>
      <c r="F190" s="30">
        <f t="shared" si="46"/>
        <v>8.9995180134784858E-2</v>
      </c>
      <c r="G190" s="30">
        <f t="shared" si="46"/>
        <v>6.986274580364335E-2</v>
      </c>
      <c r="H190" s="30">
        <f t="shared" si="46"/>
        <v>5.5311982252699066E-2</v>
      </c>
      <c r="I190" s="30">
        <f t="shared" si="46"/>
        <v>8.085861567610092E-2</v>
      </c>
      <c r="J190" s="30">
        <f t="shared" si="46"/>
        <v>7.6224474984056198E-2</v>
      </c>
      <c r="K190" s="30">
        <f t="shared" si="46"/>
        <v>8.3077759946606225E-2</v>
      </c>
      <c r="L190" s="30">
        <f t="shared" si="46"/>
        <v>0.10278985920999073</v>
      </c>
      <c r="M190" s="30">
        <f t="shared" si="46"/>
        <v>9.354647330675929E-2</v>
      </c>
      <c r="N190" s="30">
        <f t="shared" si="46"/>
        <v>9.3450299349384633E-2</v>
      </c>
      <c r="O190" s="32">
        <f t="shared" si="47"/>
        <v>1</v>
      </c>
    </row>
    <row r="191" spans="1:15" ht="18.600000000000001" hidden="1" thickTop="1" x14ac:dyDescent="0.35">
      <c r="A191" s="6" t="s">
        <v>19</v>
      </c>
      <c r="B191" s="6" t="s">
        <v>20</v>
      </c>
      <c r="C191" s="30">
        <f t="shared" si="46"/>
        <v>0.12777483906630827</v>
      </c>
      <c r="D191" s="30">
        <f t="shared" si="46"/>
        <v>0.14430283168431202</v>
      </c>
      <c r="E191" s="30">
        <f t="shared" si="46"/>
        <v>0.12589949379921792</v>
      </c>
      <c r="F191" s="30">
        <f t="shared" si="46"/>
        <v>9.0380454537887997E-2</v>
      </c>
      <c r="G191" s="30">
        <f t="shared" si="46"/>
        <v>5.0310604592308142E-2</v>
      </c>
      <c r="H191" s="30">
        <f t="shared" si="46"/>
        <v>5.0301946711084268E-2</v>
      </c>
      <c r="I191" s="30">
        <f t="shared" si="46"/>
        <v>5.0810739015832856E-2</v>
      </c>
      <c r="J191" s="30">
        <f t="shared" si="46"/>
        <v>5.0592743935627016E-2</v>
      </c>
      <c r="K191" s="30">
        <f t="shared" si="46"/>
        <v>7.5540047754945064E-2</v>
      </c>
      <c r="L191" s="30">
        <f t="shared" si="46"/>
        <v>5.0409570235457397E-2</v>
      </c>
      <c r="M191" s="30">
        <f t="shared" si="46"/>
        <v>7.887693440573286E-2</v>
      </c>
      <c r="N191" s="30">
        <f t="shared" si="46"/>
        <v>0.10479979426128615</v>
      </c>
      <c r="O191" s="32">
        <f t="shared" si="47"/>
        <v>1</v>
      </c>
    </row>
    <row r="192" spans="1:15" ht="18.600000000000001" hidden="1" thickTop="1" x14ac:dyDescent="0.35">
      <c r="A192" s="6" t="s">
        <v>21</v>
      </c>
      <c r="B192" s="6" t="s">
        <v>22</v>
      </c>
      <c r="C192" s="30">
        <f t="shared" si="46"/>
        <v>7.672337089305227E-2</v>
      </c>
      <c r="D192" s="30">
        <f t="shared" si="46"/>
        <v>0.26837242940884515</v>
      </c>
      <c r="E192" s="30">
        <f t="shared" si="46"/>
        <v>0.21030547299699215</v>
      </c>
      <c r="F192" s="30">
        <f t="shared" si="46"/>
        <v>0.11960579891456587</v>
      </c>
      <c r="G192" s="30">
        <f t="shared" si="46"/>
        <v>1.1110049305355123E-2</v>
      </c>
      <c r="H192" s="30">
        <f t="shared" si="46"/>
        <v>2.1896146164304604E-3</v>
      </c>
      <c r="I192" s="30">
        <f t="shared" si="46"/>
        <v>1.8842531723595894E-2</v>
      </c>
      <c r="J192" s="30">
        <f t="shared" si="46"/>
        <v>2.1903053465933721E-3</v>
      </c>
      <c r="K192" s="30">
        <f t="shared" si="46"/>
        <v>2.1903053465933721E-3</v>
      </c>
      <c r="L192" s="30">
        <f t="shared" si="46"/>
        <v>2.2310584262051694E-3</v>
      </c>
      <c r="M192" s="30">
        <f t="shared" si="46"/>
        <v>0.12716984678258061</v>
      </c>
      <c r="N192" s="30">
        <f t="shared" si="46"/>
        <v>0.15906921623919043</v>
      </c>
      <c r="O192" s="32">
        <f t="shared" si="47"/>
        <v>0.99999999999999978</v>
      </c>
    </row>
    <row r="193" spans="1:15" ht="18.600000000000001" hidden="1" thickTop="1" x14ac:dyDescent="0.35">
      <c r="A193" s="6" t="s">
        <v>23</v>
      </c>
      <c r="B193" s="6" t="s">
        <v>24</v>
      </c>
      <c r="C193" s="30">
        <f t="shared" si="46"/>
        <v>0</v>
      </c>
      <c r="D193" s="30">
        <f t="shared" si="46"/>
        <v>9.8221883365361723E-2</v>
      </c>
      <c r="E193" s="30">
        <f t="shared" si="46"/>
        <v>0.12078590205807439</v>
      </c>
      <c r="F193" s="30">
        <f t="shared" si="46"/>
        <v>9.9308935868437698E-2</v>
      </c>
      <c r="G193" s="30">
        <f t="shared" si="46"/>
        <v>8.6275644327195991E-2</v>
      </c>
      <c r="H193" s="30">
        <f t="shared" si="46"/>
        <v>6.3708602035637912E-2</v>
      </c>
      <c r="I193" s="30">
        <f t="shared" si="46"/>
        <v>9.0646119021907001E-2</v>
      </c>
      <c r="J193" s="30">
        <f t="shared" si="46"/>
        <v>7.3390990156467798E-3</v>
      </c>
      <c r="K193" s="30">
        <f t="shared" si="46"/>
        <v>2.4594227881085978E-2</v>
      </c>
      <c r="L193" s="30">
        <f t="shared" si="46"/>
        <v>0.24039672365577838</v>
      </c>
      <c r="M193" s="30">
        <f t="shared" si="46"/>
        <v>5.8712792125174239E-2</v>
      </c>
      <c r="N193" s="30">
        <f t="shared" si="46"/>
        <v>0.11001007064569983</v>
      </c>
      <c r="O193" s="32">
        <f t="shared" si="47"/>
        <v>0.99999999999999989</v>
      </c>
    </row>
    <row r="194" spans="1:15" ht="18.600000000000001" hidden="1" thickTop="1" x14ac:dyDescent="0.35">
      <c r="A194" s="6" t="s">
        <v>25</v>
      </c>
      <c r="B194" s="6" t="s">
        <v>26</v>
      </c>
      <c r="C194" s="30">
        <f t="shared" si="46"/>
        <v>0</v>
      </c>
      <c r="D194" s="30">
        <f t="shared" si="46"/>
        <v>0.10755816960318508</v>
      </c>
      <c r="E194" s="30">
        <f t="shared" si="46"/>
        <v>0</v>
      </c>
      <c r="F194" s="30">
        <f t="shared" si="46"/>
        <v>3.4913139756289513E-2</v>
      </c>
      <c r="G194" s="30">
        <f t="shared" si="46"/>
        <v>0</v>
      </c>
      <c r="H194" s="30">
        <f t="shared" si="46"/>
        <v>3.0626647386390735E-2</v>
      </c>
      <c r="I194" s="30">
        <f t="shared" si="46"/>
        <v>0.213223775027196</v>
      </c>
      <c r="J194" s="30">
        <f t="shared" si="46"/>
        <v>1.9277763937195477E-2</v>
      </c>
      <c r="K194" s="30">
        <f t="shared" si="46"/>
        <v>2.1322377502719599E-2</v>
      </c>
      <c r="L194" s="30">
        <f t="shared" si="46"/>
        <v>0.29390304125370259</v>
      </c>
      <c r="M194" s="30">
        <f t="shared" si="46"/>
        <v>0.10630158264349605</v>
      </c>
      <c r="N194" s="30">
        <f t="shared" si="46"/>
        <v>0.17287350288982492</v>
      </c>
      <c r="O194" s="32">
        <f t="shared" si="47"/>
        <v>1</v>
      </c>
    </row>
    <row r="195" spans="1:15" ht="18.600000000000001" hidden="1" thickTop="1" x14ac:dyDescent="0.35">
      <c r="A195" s="6"/>
      <c r="B195" s="6"/>
      <c r="C195" s="30"/>
      <c r="D195" s="30"/>
      <c r="E195" s="30"/>
      <c r="F195" s="30"/>
      <c r="G195" s="30"/>
      <c r="H195" s="30"/>
      <c r="I195" s="30"/>
      <c r="J195" s="30"/>
      <c r="K195" s="30"/>
      <c r="L195" s="30"/>
      <c r="M195" s="30"/>
      <c r="N195" s="30"/>
      <c r="O195" s="32"/>
    </row>
    <row r="196" spans="1:15" ht="18.600000000000001" thickTop="1" x14ac:dyDescent="0.35">
      <c r="A196" s="7" t="s">
        <v>40</v>
      </c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7"/>
    </row>
    <row r="197" spans="1:15" ht="18" x14ac:dyDescent="0.35">
      <c r="A197" s="7" t="s">
        <v>41</v>
      </c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33" t="s">
        <v>42</v>
      </c>
    </row>
    <row r="198" spans="1:15" ht="18" x14ac:dyDescent="0.35">
      <c r="A198" s="6" t="s">
        <v>15</v>
      </c>
      <c r="B198" s="6" t="s">
        <v>16</v>
      </c>
      <c r="C198" s="26">
        <f t="shared" ref="C198:N203" si="48">C102-C94</f>
        <v>98731.95</v>
      </c>
      <c r="D198" s="26">
        <f t="shared" si="48"/>
        <v>-33301.72</v>
      </c>
      <c r="E198" s="26">
        <f t="shared" si="48"/>
        <v>23176.349999999977</v>
      </c>
      <c r="F198" s="26">
        <f t="shared" si="48"/>
        <v>24653.800000000003</v>
      </c>
      <c r="G198" s="26">
        <f t="shared" si="48"/>
        <v>3398.9900000000016</v>
      </c>
      <c r="H198" s="26">
        <f t="shared" si="48"/>
        <v>-2672.0300000000007</v>
      </c>
      <c r="I198" s="26">
        <f t="shared" si="48"/>
        <v>2978.8500000001004</v>
      </c>
      <c r="J198" s="34">
        <f t="shared" si="48"/>
        <v>-14932.4</v>
      </c>
      <c r="K198" s="34">
        <f t="shared" si="48"/>
        <v>-140604.93</v>
      </c>
      <c r="L198" s="34">
        <f t="shared" si="48"/>
        <v>-12788.69</v>
      </c>
      <c r="M198" s="34">
        <f t="shared" si="48"/>
        <v>-95558.35</v>
      </c>
      <c r="N198" s="34">
        <f t="shared" si="48"/>
        <v>-117363.74</v>
      </c>
      <c r="O198" s="35">
        <f>SUM(C198:I198)</f>
        <v>116966.19000000009</v>
      </c>
    </row>
    <row r="199" spans="1:15" ht="18" x14ac:dyDescent="0.35">
      <c r="A199" s="6" t="s">
        <v>17</v>
      </c>
      <c r="B199" s="6" t="s">
        <v>18</v>
      </c>
      <c r="C199" s="26">
        <f t="shared" si="48"/>
        <v>20225.150000000001</v>
      </c>
      <c r="D199" s="26">
        <f t="shared" si="48"/>
        <v>-30.349999999998545</v>
      </c>
      <c r="E199" s="26">
        <f t="shared" si="48"/>
        <v>10891.809999999998</v>
      </c>
      <c r="F199" s="26">
        <f t="shared" si="48"/>
        <v>7345.9900000000052</v>
      </c>
      <c r="G199" s="26">
        <f t="shared" si="48"/>
        <v>13147.529999999999</v>
      </c>
      <c r="H199" s="26">
        <f t="shared" si="48"/>
        <v>12201.46</v>
      </c>
      <c r="I199" s="26">
        <f t="shared" si="48"/>
        <v>6380.3599999999933</v>
      </c>
      <c r="J199" s="34">
        <f t="shared" si="48"/>
        <v>-39588.81</v>
      </c>
      <c r="K199" s="34">
        <f t="shared" si="48"/>
        <v>-43148.21</v>
      </c>
      <c r="L199" s="34">
        <f t="shared" si="48"/>
        <v>-53386.11</v>
      </c>
      <c r="M199" s="34">
        <f t="shared" si="48"/>
        <v>-48585.36</v>
      </c>
      <c r="N199" s="34">
        <f t="shared" si="48"/>
        <v>-48535.41</v>
      </c>
      <c r="O199" s="35">
        <f t="shared" ref="O199:O204" si="49">SUM(C199:I199)</f>
        <v>70161.95</v>
      </c>
    </row>
    <row r="200" spans="1:15" ht="18" x14ac:dyDescent="0.35">
      <c r="A200" s="6" t="s">
        <v>19</v>
      </c>
      <c r="B200" s="6" t="s">
        <v>20</v>
      </c>
      <c r="C200" s="26">
        <f t="shared" si="48"/>
        <v>192148.49000000011</v>
      </c>
      <c r="D200" s="26">
        <f t="shared" si="48"/>
        <v>53590.239999999991</v>
      </c>
      <c r="E200" s="26">
        <f t="shared" si="48"/>
        <v>74888.169999999984</v>
      </c>
      <c r="F200" s="26">
        <f t="shared" si="48"/>
        <v>89149.88</v>
      </c>
      <c r="G200" s="26">
        <f t="shared" si="48"/>
        <v>18285.48000000001</v>
      </c>
      <c r="H200" s="26">
        <f t="shared" si="48"/>
        <v>18411.229999999981</v>
      </c>
      <c r="I200" s="26">
        <f t="shared" si="48"/>
        <v>16033.040000000008</v>
      </c>
      <c r="J200" s="34">
        <f t="shared" si="48"/>
        <v>-207855</v>
      </c>
      <c r="K200" s="34">
        <f t="shared" si="48"/>
        <v>-310348.39</v>
      </c>
      <c r="L200" s="34">
        <f t="shared" si="48"/>
        <v>-207102.45</v>
      </c>
      <c r="M200" s="34">
        <f t="shared" si="48"/>
        <v>-324057.64</v>
      </c>
      <c r="N200" s="34">
        <f t="shared" si="48"/>
        <v>-430559</v>
      </c>
      <c r="O200" s="35">
        <f t="shared" si="49"/>
        <v>462506.53000000014</v>
      </c>
    </row>
    <row r="201" spans="1:15" ht="18" x14ac:dyDescent="0.35">
      <c r="A201" s="6" t="s">
        <v>21</v>
      </c>
      <c r="B201" s="6" t="s">
        <v>22</v>
      </c>
      <c r="C201" s="26">
        <f t="shared" si="48"/>
        <v>72708.200000000012</v>
      </c>
      <c r="D201" s="26">
        <f t="shared" si="48"/>
        <v>-9250.7100000000064</v>
      </c>
      <c r="E201" s="26">
        <f t="shared" si="48"/>
        <v>2316.2400000000052</v>
      </c>
      <c r="F201" s="26">
        <f t="shared" si="48"/>
        <v>-450.80999999999767</v>
      </c>
      <c r="G201" s="26">
        <f t="shared" si="48"/>
        <v>-2542.1000000000004</v>
      </c>
      <c r="H201" s="26">
        <f t="shared" si="48"/>
        <v>40.799999999999955</v>
      </c>
      <c r="I201" s="26">
        <f t="shared" si="48"/>
        <v>-4781.03</v>
      </c>
      <c r="J201" s="34">
        <f t="shared" si="48"/>
        <v>-634.20000000000005</v>
      </c>
      <c r="K201" s="34">
        <f t="shared" si="48"/>
        <v>-634.20000000000005</v>
      </c>
      <c r="L201" s="34">
        <f t="shared" si="48"/>
        <v>-646</v>
      </c>
      <c r="M201" s="34">
        <f t="shared" si="48"/>
        <v>-36821.86</v>
      </c>
      <c r="N201" s="34">
        <f t="shared" si="48"/>
        <v>-46058.28</v>
      </c>
      <c r="O201" s="35">
        <f t="shared" si="49"/>
        <v>58040.590000000018</v>
      </c>
    </row>
    <row r="202" spans="1:15" ht="18" x14ac:dyDescent="0.35">
      <c r="A202" s="6" t="s">
        <v>23</v>
      </c>
      <c r="B202" s="6" t="s">
        <v>24</v>
      </c>
      <c r="C202" s="26">
        <f t="shared" si="48"/>
        <v>8919</v>
      </c>
      <c r="D202" s="26">
        <f t="shared" si="48"/>
        <v>-12157.44</v>
      </c>
      <c r="E202" s="26">
        <f t="shared" si="48"/>
        <v>-10794</v>
      </c>
      <c r="F202" s="26">
        <f t="shared" si="48"/>
        <v>-12315.63</v>
      </c>
      <c r="G202" s="26">
        <f t="shared" si="48"/>
        <v>-6147</v>
      </c>
      <c r="H202" s="26">
        <f t="shared" si="48"/>
        <v>6113</v>
      </c>
      <c r="I202" s="26">
        <f t="shared" si="48"/>
        <v>-636</v>
      </c>
      <c r="J202" s="34">
        <f t="shared" si="48"/>
        <v>-1068</v>
      </c>
      <c r="K202" s="34">
        <f t="shared" si="48"/>
        <v>-3579</v>
      </c>
      <c r="L202" s="34">
        <f t="shared" si="48"/>
        <v>-34983</v>
      </c>
      <c r="M202" s="34">
        <f t="shared" si="48"/>
        <v>-8544</v>
      </c>
      <c r="N202" s="34">
        <f t="shared" si="48"/>
        <v>-16008.88</v>
      </c>
      <c r="O202" s="35">
        <f t="shared" si="49"/>
        <v>-27018.07</v>
      </c>
    </row>
    <row r="203" spans="1:15" ht="18" x14ac:dyDescent="0.35">
      <c r="A203" s="6" t="s">
        <v>25</v>
      </c>
      <c r="B203" s="6" t="s">
        <v>26</v>
      </c>
      <c r="C203" s="26">
        <f t="shared" si="48"/>
        <v>8658</v>
      </c>
      <c r="D203" s="26">
        <f t="shared" si="48"/>
        <v>-4393.04</v>
      </c>
      <c r="E203" s="26">
        <f t="shared" si="48"/>
        <v>3471</v>
      </c>
      <c r="F203" s="26">
        <f t="shared" si="48"/>
        <v>9439.4</v>
      </c>
      <c r="G203" s="26">
        <f t="shared" si="48"/>
        <v>5003</v>
      </c>
      <c r="H203" s="26">
        <f t="shared" si="48"/>
        <v>4537.33</v>
      </c>
      <c r="I203" s="26">
        <f t="shared" si="48"/>
        <v>-10101</v>
      </c>
      <c r="J203" s="34">
        <f t="shared" si="48"/>
        <v>-1304.6300000000001</v>
      </c>
      <c r="K203" s="34">
        <f t="shared" si="48"/>
        <v>-1443</v>
      </c>
      <c r="L203" s="34">
        <f t="shared" si="48"/>
        <v>-19890</v>
      </c>
      <c r="M203" s="34">
        <f t="shared" si="48"/>
        <v>-7194</v>
      </c>
      <c r="N203" s="34">
        <f t="shared" si="48"/>
        <v>-11699.28</v>
      </c>
      <c r="O203" s="35">
        <f t="shared" si="49"/>
        <v>16614.690000000002</v>
      </c>
    </row>
    <row r="204" spans="1:15" ht="18.600000000000001" thickBot="1" x14ac:dyDescent="0.4">
      <c r="A204" s="6"/>
      <c r="B204" s="6"/>
      <c r="C204" s="36">
        <f>SUM(C198:C203)</f>
        <v>401390.7900000001</v>
      </c>
      <c r="D204" s="36">
        <f t="shared" ref="D204:N204" si="50">SUM(D198:D203)</f>
        <v>-5543.0200000000159</v>
      </c>
      <c r="E204" s="36">
        <f t="shared" si="50"/>
        <v>103949.56999999996</v>
      </c>
      <c r="F204" s="36">
        <f t="shared" si="50"/>
        <v>117822.63</v>
      </c>
      <c r="G204" s="36">
        <f t="shared" si="50"/>
        <v>31145.900000000016</v>
      </c>
      <c r="H204" s="36">
        <f t="shared" si="50"/>
        <v>38631.789999999979</v>
      </c>
      <c r="I204" s="36">
        <f t="shared" si="50"/>
        <v>9874.220000000103</v>
      </c>
      <c r="J204" s="36">
        <f t="shared" si="50"/>
        <v>-265383.04000000004</v>
      </c>
      <c r="K204" s="37">
        <f t="shared" si="50"/>
        <v>-499757.73000000004</v>
      </c>
      <c r="L204" s="37">
        <f t="shared" si="50"/>
        <v>-328796.25</v>
      </c>
      <c r="M204" s="37">
        <f t="shared" si="50"/>
        <v>-520761.21</v>
      </c>
      <c r="N204" s="37">
        <f t="shared" si="50"/>
        <v>-670224.59000000008</v>
      </c>
      <c r="O204" s="35">
        <f t="shared" si="49"/>
        <v>697271.88</v>
      </c>
    </row>
    <row r="205" spans="1:15" ht="18.600000000000001" hidden="1" thickTop="1" x14ac:dyDescent="0.35">
      <c r="A205" s="7" t="s">
        <v>43</v>
      </c>
      <c r="B205" s="7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7"/>
    </row>
    <row r="206" spans="1:15" ht="18.600000000000001" hidden="1" thickTop="1" x14ac:dyDescent="0.35">
      <c r="A206" s="6" t="s">
        <v>15</v>
      </c>
      <c r="B206" s="6" t="s">
        <v>16</v>
      </c>
      <c r="C206" s="30">
        <f t="shared" ref="C206:N211" si="51">(C198/C94)</f>
        <v>0.7818178247617632</v>
      </c>
      <c r="D206" s="30">
        <f t="shared" si="51"/>
        <v>-0.21218815925064874</v>
      </c>
      <c r="E206" s="30">
        <f t="shared" si="51"/>
        <v>0.16501324835023046</v>
      </c>
      <c r="F206" s="30">
        <f t="shared" si="51"/>
        <v>0.28296875588231785</v>
      </c>
      <c r="G206" s="30">
        <f t="shared" si="51"/>
        <v>0.24616092120509861</v>
      </c>
      <c r="H206" s="30">
        <f t="shared" si="51"/>
        <v>-0.14859966409734507</v>
      </c>
      <c r="I206" s="30">
        <f t="shared" si="51"/>
        <v>0.19144354027072852</v>
      </c>
      <c r="J206" s="30">
        <f t="shared" si="51"/>
        <v>-1</v>
      </c>
      <c r="K206" s="30">
        <f t="shared" si="51"/>
        <v>-1</v>
      </c>
      <c r="L206" s="30">
        <f t="shared" si="51"/>
        <v>-1</v>
      </c>
      <c r="M206" s="30">
        <f t="shared" si="51"/>
        <v>-1</v>
      </c>
      <c r="N206" s="30">
        <f t="shared" si="51"/>
        <v>-1</v>
      </c>
      <c r="O206" s="7"/>
    </row>
    <row r="207" spans="1:15" ht="18.600000000000001" hidden="1" thickTop="1" x14ac:dyDescent="0.35">
      <c r="A207" s="6" t="s">
        <v>17</v>
      </c>
      <c r="B207" s="6" t="s">
        <v>18</v>
      </c>
      <c r="C207" s="30">
        <f t="shared" si="51"/>
        <v>0.54195519370098666</v>
      </c>
      <c r="D207" s="30">
        <f t="shared" si="51"/>
        <v>-5.8230212136401339E-4</v>
      </c>
      <c r="E207" s="30">
        <f t="shared" si="51"/>
        <v>0.25365680185639394</v>
      </c>
      <c r="F207" s="30">
        <f t="shared" si="51"/>
        <v>0.15716400105089942</v>
      </c>
      <c r="G207" s="30">
        <f t="shared" si="51"/>
        <v>0.36234353257887408</v>
      </c>
      <c r="H207" s="30">
        <f t="shared" si="51"/>
        <v>0.42473159826869483</v>
      </c>
      <c r="I207" s="30">
        <f t="shared" si="51"/>
        <v>0.15192906884403484</v>
      </c>
      <c r="J207" s="30">
        <f t="shared" si="51"/>
        <v>-1</v>
      </c>
      <c r="K207" s="30">
        <f t="shared" si="51"/>
        <v>-1</v>
      </c>
      <c r="L207" s="30">
        <f t="shared" si="51"/>
        <v>-1</v>
      </c>
      <c r="M207" s="30">
        <f t="shared" si="51"/>
        <v>-1</v>
      </c>
      <c r="N207" s="30">
        <f t="shared" si="51"/>
        <v>-1</v>
      </c>
      <c r="O207" s="7"/>
    </row>
    <row r="208" spans="1:15" ht="18.600000000000001" hidden="1" thickTop="1" x14ac:dyDescent="0.35">
      <c r="A208" s="6" t="s">
        <v>19</v>
      </c>
      <c r="B208" s="6" t="s">
        <v>20</v>
      </c>
      <c r="C208" s="30">
        <f t="shared" si="51"/>
        <v>0.36603228382490172</v>
      </c>
      <c r="D208" s="30">
        <f t="shared" si="51"/>
        <v>9.0393792323933186E-2</v>
      </c>
      <c r="E208" s="30">
        <f t="shared" si="51"/>
        <v>0.14478280704589241</v>
      </c>
      <c r="F208" s="30">
        <f t="shared" si="51"/>
        <v>0.24008996046926273</v>
      </c>
      <c r="G208" s="30">
        <f t="shared" si="51"/>
        <v>8.846563254822816E-2</v>
      </c>
      <c r="H208" s="30">
        <f t="shared" si="51"/>
        <v>8.9089345611583048E-2</v>
      </c>
      <c r="I208" s="30">
        <f t="shared" si="51"/>
        <v>7.6804757600468856E-2</v>
      </c>
      <c r="J208" s="30">
        <f t="shared" si="51"/>
        <v>-1</v>
      </c>
      <c r="K208" s="30">
        <f t="shared" si="51"/>
        <v>-1</v>
      </c>
      <c r="L208" s="30">
        <f t="shared" si="51"/>
        <v>-1</v>
      </c>
      <c r="M208" s="30">
        <f t="shared" si="51"/>
        <v>-1</v>
      </c>
      <c r="N208" s="30">
        <f t="shared" si="51"/>
        <v>-1</v>
      </c>
      <c r="O208" s="7"/>
    </row>
    <row r="209" spans="1:15" ht="18.600000000000001" hidden="1" thickTop="1" x14ac:dyDescent="0.35">
      <c r="A209" s="6" t="s">
        <v>21</v>
      </c>
      <c r="B209" s="6" t="s">
        <v>22</v>
      </c>
      <c r="C209" s="30">
        <f t="shared" si="51"/>
        <v>3.2729106037996596</v>
      </c>
      <c r="D209" s="30">
        <f t="shared" si="51"/>
        <v>-0.11904621572761648</v>
      </c>
      <c r="E209" s="30">
        <f t="shared" si="51"/>
        <v>3.8037451183349689E-2</v>
      </c>
      <c r="F209" s="30">
        <f t="shared" si="51"/>
        <v>-1.3017264529318449E-2</v>
      </c>
      <c r="G209" s="30">
        <f t="shared" si="51"/>
        <v>-0.79023283285150314</v>
      </c>
      <c r="H209" s="30">
        <f t="shared" si="51"/>
        <v>6.4353312302839041E-2</v>
      </c>
      <c r="I209" s="30">
        <f t="shared" si="51"/>
        <v>-0.87631579429710971</v>
      </c>
      <c r="J209" s="30">
        <f t="shared" si="51"/>
        <v>-1</v>
      </c>
      <c r="K209" s="30">
        <f t="shared" si="51"/>
        <v>-1</v>
      </c>
      <c r="L209" s="30">
        <f t="shared" si="51"/>
        <v>-1</v>
      </c>
      <c r="M209" s="30">
        <f t="shared" si="51"/>
        <v>-1</v>
      </c>
      <c r="N209" s="30">
        <f t="shared" si="51"/>
        <v>-1</v>
      </c>
      <c r="O209" s="7"/>
    </row>
    <row r="210" spans="1:15" ht="18.600000000000001" hidden="1" thickTop="1" x14ac:dyDescent="0.35">
      <c r="A210" s="6" t="s">
        <v>23</v>
      </c>
      <c r="B210" s="6" t="s">
        <v>24</v>
      </c>
      <c r="C210" s="30" t="e">
        <f t="shared" si="51"/>
        <v>#DIV/0!</v>
      </c>
      <c r="D210" s="30">
        <f t="shared" si="51"/>
        <v>-0.85056081671032302</v>
      </c>
      <c r="E210" s="30">
        <f t="shared" si="51"/>
        <v>-0.61409796893667856</v>
      </c>
      <c r="F210" s="30">
        <f t="shared" si="51"/>
        <v>-0.85219660342812542</v>
      </c>
      <c r="G210" s="30">
        <f t="shared" si="51"/>
        <v>-0.48960573476702507</v>
      </c>
      <c r="H210" s="30">
        <f t="shared" si="51"/>
        <v>0.659367921475569</v>
      </c>
      <c r="I210" s="30">
        <f t="shared" si="51"/>
        <v>-4.8214691835342278E-2</v>
      </c>
      <c r="J210" s="30">
        <f t="shared" si="51"/>
        <v>-1</v>
      </c>
      <c r="K210" s="30">
        <f t="shared" si="51"/>
        <v>-1</v>
      </c>
      <c r="L210" s="30">
        <f t="shared" si="51"/>
        <v>-1</v>
      </c>
      <c r="M210" s="30">
        <f t="shared" si="51"/>
        <v>-1</v>
      </c>
      <c r="N210" s="30">
        <f t="shared" si="51"/>
        <v>-1</v>
      </c>
      <c r="O210" s="7"/>
    </row>
    <row r="211" spans="1:15" ht="18.600000000000001" hidden="1" thickTop="1" x14ac:dyDescent="0.35">
      <c r="A211" s="6" t="s">
        <v>25</v>
      </c>
      <c r="B211" s="6" t="s">
        <v>26</v>
      </c>
      <c r="C211" s="30" t="e">
        <f t="shared" si="51"/>
        <v>#DIV/0!</v>
      </c>
      <c r="D211" s="30">
        <f t="shared" si="51"/>
        <v>-0.60351914538180862</v>
      </c>
      <c r="E211" s="30" t="e">
        <f t="shared" si="51"/>
        <v>#DIV/0!</v>
      </c>
      <c r="F211" s="30">
        <f t="shared" si="51"/>
        <v>3.9950735580422889</v>
      </c>
      <c r="G211" s="30" t="e">
        <f t="shared" si="51"/>
        <v>#DIV/0!</v>
      </c>
      <c r="H211" s="30">
        <f t="shared" si="51"/>
        <v>2.1891232082289993</v>
      </c>
      <c r="I211" s="30">
        <f t="shared" si="51"/>
        <v>-0.7</v>
      </c>
      <c r="J211" s="30">
        <f t="shared" si="51"/>
        <v>-1</v>
      </c>
      <c r="K211" s="30">
        <f t="shared" si="51"/>
        <v>-1</v>
      </c>
      <c r="L211" s="30">
        <f t="shared" si="51"/>
        <v>-1</v>
      </c>
      <c r="M211" s="30">
        <f t="shared" si="51"/>
        <v>-1</v>
      </c>
      <c r="N211" s="30">
        <f t="shared" si="51"/>
        <v>-1</v>
      </c>
      <c r="O211" s="7"/>
    </row>
    <row r="212" spans="1:15" ht="18.600000000000001" hidden="1" thickTop="1" x14ac:dyDescent="0.35">
      <c r="A212" s="6"/>
      <c r="B212" s="6"/>
      <c r="C212" s="30">
        <f t="shared" ref="C212:N212" si="52">(C204/C92)</f>
        <v>0.53695306416875488</v>
      </c>
      <c r="D212" s="30">
        <f t="shared" si="52"/>
        <v>-6.5151645814787223E-3</v>
      </c>
      <c r="E212" s="30">
        <f t="shared" si="52"/>
        <v>0.14096389680662358</v>
      </c>
      <c r="F212" s="30">
        <f t="shared" si="52"/>
        <v>0.21489616298534342</v>
      </c>
      <c r="G212" s="30">
        <f t="shared" si="52"/>
        <v>8.7444318852444802E-2</v>
      </c>
      <c r="H212" s="30">
        <f t="shared" si="52"/>
        <v>0.16570609767181915</v>
      </c>
      <c r="I212" s="30">
        <f t="shared" si="52"/>
        <v>3.9954371942313806E-2</v>
      </c>
      <c r="J212" s="30">
        <f t="shared" si="52"/>
        <v>-1.123450362799445</v>
      </c>
      <c r="K212" s="30">
        <f t="shared" si="52"/>
        <v>-1.0279856246739063</v>
      </c>
      <c r="L212" s="30">
        <f t="shared" si="52"/>
        <v>-1.2957830843835549</v>
      </c>
      <c r="M212" s="30">
        <f t="shared" si="52"/>
        <v>-1.060669455299962</v>
      </c>
      <c r="N212" s="30">
        <f t="shared" si="52"/>
        <v>-1.0278617768946379</v>
      </c>
      <c r="O212" s="7"/>
    </row>
    <row r="213" spans="1:15" ht="18.600000000000001" hidden="1" thickTop="1" x14ac:dyDescent="0.35">
      <c r="A213" s="7" t="s">
        <v>44</v>
      </c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7"/>
    </row>
    <row r="214" spans="1:15" ht="18.600000000000001" hidden="1" thickTop="1" x14ac:dyDescent="0.35">
      <c r="A214" s="6" t="s">
        <v>15</v>
      </c>
      <c r="B214" s="6" t="s">
        <v>16</v>
      </c>
      <c r="C214" s="38">
        <f>AVERAGE(C161,C168,C175,C182,C189)</f>
        <v>0.14530869422160686</v>
      </c>
      <c r="D214" s="38">
        <f t="shared" ref="D214:N219" si="53">AVERAGE(D161,D168,D175,D182,D189)</f>
        <v>0.14810085415823995</v>
      </c>
      <c r="E214" s="38">
        <f t="shared" si="53"/>
        <v>0.14338128162200306</v>
      </c>
      <c r="F214" s="38">
        <f t="shared" si="53"/>
        <v>0.10577696008022719</v>
      </c>
      <c r="G214" s="38">
        <f t="shared" si="53"/>
        <v>1.3648592814862271E-2</v>
      </c>
      <c r="H214" s="38">
        <f t="shared" si="53"/>
        <v>1.505234077504535E-2</v>
      </c>
      <c r="I214" s="38">
        <f t="shared" si="53"/>
        <v>1.539007938522775E-2</v>
      </c>
      <c r="J214" s="38">
        <f t="shared" si="53"/>
        <v>1.456866073050484E-2</v>
      </c>
      <c r="K214" s="38">
        <f t="shared" si="53"/>
        <v>0.15146246272756608</v>
      </c>
      <c r="L214" s="38">
        <f t="shared" si="53"/>
        <v>1.3344271385324579E-2</v>
      </c>
      <c r="M214" s="38">
        <f t="shared" si="53"/>
        <v>0.10629503603688359</v>
      </c>
      <c r="N214" s="38">
        <f t="shared" si="53"/>
        <v>0.12767076606250854</v>
      </c>
      <c r="O214" s="32">
        <f t="shared" ref="O214:O219" si="54">SUM(C214:N214)</f>
        <v>1</v>
      </c>
    </row>
    <row r="215" spans="1:15" ht="18.600000000000001" hidden="1" thickTop="1" x14ac:dyDescent="0.35">
      <c r="A215" s="6" t="s">
        <v>17</v>
      </c>
      <c r="B215" s="6" t="s">
        <v>18</v>
      </c>
      <c r="C215" s="38">
        <f t="shared" ref="C215:N219" si="55">AVERAGE(C162,C169,C176,C183,C190)</f>
        <v>8.9758113717124471E-2</v>
      </c>
      <c r="D215" s="38">
        <f t="shared" si="55"/>
        <v>0.10006670722625062</v>
      </c>
      <c r="E215" s="38">
        <f t="shared" si="55"/>
        <v>8.1371094064007971E-2</v>
      </c>
      <c r="F215" s="38">
        <f t="shared" si="55"/>
        <v>7.3716194049844724E-2</v>
      </c>
      <c r="G215" s="38">
        <f t="shared" si="55"/>
        <v>8.1289661576723599E-2</v>
      </c>
      <c r="H215" s="38">
        <f t="shared" si="55"/>
        <v>5.6541978153369518E-2</v>
      </c>
      <c r="I215" s="38">
        <f t="shared" si="53"/>
        <v>8.328140484608279E-2</v>
      </c>
      <c r="J215" s="38">
        <f t="shared" si="55"/>
        <v>7.2151417505569443E-2</v>
      </c>
      <c r="K215" s="38">
        <f t="shared" si="55"/>
        <v>8.5507190997851354E-2</v>
      </c>
      <c r="L215" s="38">
        <f t="shared" si="55"/>
        <v>8.3526280142804193E-2</v>
      </c>
      <c r="M215" s="38">
        <f t="shared" si="55"/>
        <v>0.10289626260185177</v>
      </c>
      <c r="N215" s="38">
        <f t="shared" si="55"/>
        <v>8.9893695118519634E-2</v>
      </c>
      <c r="O215" s="32">
        <f t="shared" si="54"/>
        <v>1</v>
      </c>
    </row>
    <row r="216" spans="1:15" ht="18.600000000000001" hidden="1" thickTop="1" x14ac:dyDescent="0.35">
      <c r="A216" s="6" t="s">
        <v>19</v>
      </c>
      <c r="B216" s="6" t="s">
        <v>20</v>
      </c>
      <c r="C216" s="38">
        <f t="shared" si="55"/>
        <v>0.1355990703128572</v>
      </c>
      <c r="D216" s="38">
        <f t="shared" si="55"/>
        <v>0.15052089793855733</v>
      </c>
      <c r="E216" s="38">
        <f t="shared" si="55"/>
        <v>0.13585075548639594</v>
      </c>
      <c r="F216" s="38">
        <f t="shared" si="55"/>
        <v>8.7142039218855563E-2</v>
      </c>
      <c r="G216" s="38">
        <f t="shared" si="55"/>
        <v>4.4395688736889802E-2</v>
      </c>
      <c r="H216" s="38">
        <f t="shared" si="55"/>
        <v>4.4315298777946502E-2</v>
      </c>
      <c r="I216" s="38">
        <f t="shared" si="53"/>
        <v>4.46905759988456E-2</v>
      </c>
      <c r="J216" s="38">
        <f t="shared" si="55"/>
        <v>4.4653188125618283E-2</v>
      </c>
      <c r="K216" s="38">
        <f t="shared" si="55"/>
        <v>7.1996475412578517E-2</v>
      </c>
      <c r="L216" s="38">
        <f t="shared" si="55"/>
        <v>4.429094295589743E-2</v>
      </c>
      <c r="M216" s="38">
        <f t="shared" si="55"/>
        <v>8.4216181003873652E-2</v>
      </c>
      <c r="N216" s="38">
        <f t="shared" si="55"/>
        <v>0.11232888603168423</v>
      </c>
      <c r="O216" s="32">
        <f t="shared" si="54"/>
        <v>0.99999999999999989</v>
      </c>
    </row>
    <row r="217" spans="1:15" ht="18.600000000000001" hidden="1" thickTop="1" x14ac:dyDescent="0.35">
      <c r="A217" s="6" t="s">
        <v>21</v>
      </c>
      <c r="B217" s="6" t="s">
        <v>22</v>
      </c>
      <c r="C217" s="38">
        <f t="shared" si="55"/>
        <v>0.1790295416074692</v>
      </c>
      <c r="D217" s="38">
        <f t="shared" si="55"/>
        <v>0.23303751460235519</v>
      </c>
      <c r="E217" s="38">
        <f t="shared" si="55"/>
        <v>0.21631216214001242</v>
      </c>
      <c r="F217" s="38">
        <f t="shared" si="55"/>
        <v>0.10871202807384195</v>
      </c>
      <c r="G217" s="38">
        <f t="shared" si="55"/>
        <v>1.8889139395437633E-2</v>
      </c>
      <c r="H217" s="38">
        <f t="shared" si="55"/>
        <v>5.5034857367113861E-3</v>
      </c>
      <c r="I217" s="38">
        <f t="shared" si="53"/>
        <v>8.0864294158624929E-3</v>
      </c>
      <c r="J217" s="38">
        <f t="shared" si="55"/>
        <v>-6.8429982618736839E-4</v>
      </c>
      <c r="K217" s="38">
        <f t="shared" si="55"/>
        <v>1.4649873161021287E-3</v>
      </c>
      <c r="L217" s="38">
        <f t="shared" si="55"/>
        <v>1.5132866916608657E-3</v>
      </c>
      <c r="M217" s="38">
        <f t="shared" si="55"/>
        <v>6.6334653856725267E-2</v>
      </c>
      <c r="N217" s="38">
        <f t="shared" si="55"/>
        <v>0.16180107099000884</v>
      </c>
      <c r="O217" s="32">
        <f t="shared" si="54"/>
        <v>1</v>
      </c>
    </row>
    <row r="218" spans="1:15" ht="18.600000000000001" hidden="1" thickTop="1" x14ac:dyDescent="0.35">
      <c r="A218" s="6" t="s">
        <v>23</v>
      </c>
      <c r="B218" s="6" t="s">
        <v>24</v>
      </c>
      <c r="C218" s="38">
        <f t="shared" si="55"/>
        <v>6.144472452188339E-2</v>
      </c>
      <c r="D218" s="38">
        <f t="shared" si="55"/>
        <v>0.1419365848620015</v>
      </c>
      <c r="E218" s="38">
        <f t="shared" si="55"/>
        <v>9.7916466566700902E-2</v>
      </c>
      <c r="F218" s="38">
        <f t="shared" si="55"/>
        <v>8.1661013777978117E-2</v>
      </c>
      <c r="G218" s="38">
        <f t="shared" si="55"/>
        <v>7.1760947531881711E-2</v>
      </c>
      <c r="H218" s="38">
        <f t="shared" si="55"/>
        <v>5.9671020379180026E-2</v>
      </c>
      <c r="I218" s="38">
        <f t="shared" si="53"/>
        <v>5.0831664729018809E-2</v>
      </c>
      <c r="J218" s="38">
        <f t="shared" si="55"/>
        <v>3.6624164445247978E-2</v>
      </c>
      <c r="K218" s="38">
        <f t="shared" si="55"/>
        <v>8.8418631257117061E-2</v>
      </c>
      <c r="L218" s="38">
        <f t="shared" si="55"/>
        <v>0.12763715370528775</v>
      </c>
      <c r="M218" s="38">
        <f t="shared" si="55"/>
        <v>9.2408336547496611E-2</v>
      </c>
      <c r="N218" s="38">
        <f t="shared" si="55"/>
        <v>8.9689291676206179E-2</v>
      </c>
      <c r="O218" s="32">
        <f t="shared" si="54"/>
        <v>0.99999999999999989</v>
      </c>
    </row>
    <row r="219" spans="1:15" ht="18.600000000000001" hidden="1" thickTop="1" x14ac:dyDescent="0.35">
      <c r="A219" s="6" t="s">
        <v>25</v>
      </c>
      <c r="B219" s="6" t="s">
        <v>26</v>
      </c>
      <c r="C219" s="38">
        <f t="shared" si="55"/>
        <v>7.8702395329544428E-2</v>
      </c>
      <c r="D219" s="38">
        <f t="shared" si="55"/>
        <v>0.12207540822744656</v>
      </c>
      <c r="E219" s="38">
        <f t="shared" si="55"/>
        <v>4.6635106043535483E-2</v>
      </c>
      <c r="F219" s="38">
        <f t="shared" si="55"/>
        <v>7.9716560190852215E-2</v>
      </c>
      <c r="G219" s="38">
        <f t="shared" si="55"/>
        <v>0.12807356820784205</v>
      </c>
      <c r="H219" s="38">
        <f t="shared" si="55"/>
        <v>3.7445913760421702E-2</v>
      </c>
      <c r="I219" s="38">
        <f t="shared" si="53"/>
        <v>8.1870415012265635E-2</v>
      </c>
      <c r="J219" s="38">
        <f t="shared" si="55"/>
        <v>3.4171474595832488E-2</v>
      </c>
      <c r="K219" s="38">
        <f t="shared" si="55"/>
        <v>8.3158852494576524E-2</v>
      </c>
      <c r="L219" s="38">
        <f t="shared" si="55"/>
        <v>0.11722213052144385</v>
      </c>
      <c r="M219" s="38">
        <f t="shared" si="55"/>
        <v>7.5604075973878096E-2</v>
      </c>
      <c r="N219" s="38">
        <f t="shared" si="55"/>
        <v>0.11532409964236098</v>
      </c>
      <c r="O219" s="32">
        <f t="shared" si="54"/>
        <v>1</v>
      </c>
    </row>
    <row r="220" spans="1:15" ht="18.600000000000001" hidden="1" thickTop="1" x14ac:dyDescent="0.3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7"/>
    </row>
    <row r="221" spans="1:15" ht="18.600000000000001" hidden="1" thickTop="1" x14ac:dyDescent="0.35">
      <c r="A221" s="7" t="s">
        <v>45</v>
      </c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7"/>
    </row>
    <row r="222" spans="1:15" ht="18.600000000000001" hidden="1" thickTop="1" x14ac:dyDescent="0.35">
      <c r="A222" s="6" t="s">
        <v>15</v>
      </c>
      <c r="B222" s="6" t="s">
        <v>16</v>
      </c>
      <c r="C222" s="39">
        <f t="shared" ref="C222:C227" si="56">C214</f>
        <v>0.14530869422160686</v>
      </c>
      <c r="D222" s="39">
        <f>C222+D214</f>
        <v>0.29340954837984679</v>
      </c>
      <c r="E222" s="39">
        <f>D222+E214</f>
        <v>0.43679083000184982</v>
      </c>
      <c r="F222" s="39">
        <f t="shared" ref="F222:N227" si="57">E222+F214</f>
        <v>0.54256779008207701</v>
      </c>
      <c r="G222" s="39">
        <f t="shared" si="57"/>
        <v>0.55621638289693931</v>
      </c>
      <c r="H222" s="39">
        <f t="shared" si="57"/>
        <v>0.57126872367198467</v>
      </c>
      <c r="I222" s="39">
        <f t="shared" si="57"/>
        <v>0.58665880305721241</v>
      </c>
      <c r="J222" s="39">
        <f t="shared" si="57"/>
        <v>0.6012274637877173</v>
      </c>
      <c r="K222" s="39">
        <f t="shared" si="57"/>
        <v>0.75268992651528333</v>
      </c>
      <c r="L222" s="39">
        <f t="shared" si="57"/>
        <v>0.76603419790060789</v>
      </c>
      <c r="M222" s="39">
        <f t="shared" si="57"/>
        <v>0.87232923393749151</v>
      </c>
      <c r="N222" s="39">
        <f>M222+N214</f>
        <v>1</v>
      </c>
      <c r="O222" s="7"/>
    </row>
    <row r="223" spans="1:15" ht="18.600000000000001" hidden="1" thickTop="1" x14ac:dyDescent="0.35">
      <c r="A223" s="6" t="s">
        <v>17</v>
      </c>
      <c r="B223" s="6" t="s">
        <v>18</v>
      </c>
      <c r="C223" s="39">
        <f t="shared" si="56"/>
        <v>8.9758113717124471E-2</v>
      </c>
      <c r="D223" s="39">
        <f t="shared" ref="D223:E227" si="58">C223+D215</f>
        <v>0.18982482094337511</v>
      </c>
      <c r="E223" s="39">
        <f t="shared" si="58"/>
        <v>0.27119591500738305</v>
      </c>
      <c r="F223" s="39">
        <f t="shared" si="57"/>
        <v>0.3449121090572278</v>
      </c>
      <c r="G223" s="39">
        <f t="shared" si="57"/>
        <v>0.42620177063395137</v>
      </c>
      <c r="H223" s="39">
        <f t="shared" si="57"/>
        <v>0.4827437487873209</v>
      </c>
      <c r="I223" s="39">
        <f t="shared" si="57"/>
        <v>0.56602515363340367</v>
      </c>
      <c r="J223" s="39">
        <f t="shared" si="57"/>
        <v>0.63817657113897308</v>
      </c>
      <c r="K223" s="39">
        <f t="shared" si="57"/>
        <v>0.72368376213682439</v>
      </c>
      <c r="L223" s="39">
        <f t="shared" si="57"/>
        <v>0.80721004227962856</v>
      </c>
      <c r="M223" s="39">
        <f t="shared" si="57"/>
        <v>0.91010630488148037</v>
      </c>
      <c r="N223" s="39">
        <f t="shared" si="57"/>
        <v>1</v>
      </c>
      <c r="O223" s="7"/>
    </row>
    <row r="224" spans="1:15" ht="18.600000000000001" hidden="1" thickTop="1" x14ac:dyDescent="0.35">
      <c r="A224" s="6" t="s">
        <v>19</v>
      </c>
      <c r="B224" s="6" t="s">
        <v>20</v>
      </c>
      <c r="C224" s="39">
        <f t="shared" si="56"/>
        <v>0.1355990703128572</v>
      </c>
      <c r="D224" s="39">
        <f t="shared" si="58"/>
        <v>0.2861199682514145</v>
      </c>
      <c r="E224" s="39">
        <f t="shared" si="58"/>
        <v>0.42197072373781042</v>
      </c>
      <c r="F224" s="39">
        <f t="shared" si="57"/>
        <v>0.50911276295666597</v>
      </c>
      <c r="G224" s="39">
        <f t="shared" si="57"/>
        <v>0.55350845169355578</v>
      </c>
      <c r="H224" s="39">
        <f t="shared" si="57"/>
        <v>0.59782375047150227</v>
      </c>
      <c r="I224" s="39">
        <f t="shared" si="57"/>
        <v>0.6425143264703479</v>
      </c>
      <c r="J224" s="39">
        <f t="shared" si="57"/>
        <v>0.68716751459596614</v>
      </c>
      <c r="K224" s="39">
        <f t="shared" si="57"/>
        <v>0.75916399000854462</v>
      </c>
      <c r="L224" s="39">
        <f t="shared" si="57"/>
        <v>0.80345493296444204</v>
      </c>
      <c r="M224" s="39">
        <f t="shared" si="57"/>
        <v>0.88767111396831566</v>
      </c>
      <c r="N224" s="39">
        <f t="shared" si="57"/>
        <v>0.99999999999999989</v>
      </c>
      <c r="O224" s="7"/>
    </row>
    <row r="225" spans="1:15" ht="18.600000000000001" hidden="1" thickTop="1" x14ac:dyDescent="0.35">
      <c r="A225" s="6" t="s">
        <v>21</v>
      </c>
      <c r="B225" s="6" t="s">
        <v>22</v>
      </c>
      <c r="C225" s="39">
        <f t="shared" si="56"/>
        <v>0.1790295416074692</v>
      </c>
      <c r="D225" s="39">
        <f t="shared" si="58"/>
        <v>0.41206705620982442</v>
      </c>
      <c r="E225" s="39">
        <f t="shared" si="58"/>
        <v>0.6283792183498369</v>
      </c>
      <c r="F225" s="39">
        <f t="shared" si="57"/>
        <v>0.73709124642367885</v>
      </c>
      <c r="G225" s="39">
        <f t="shared" si="57"/>
        <v>0.75598038581911653</v>
      </c>
      <c r="H225" s="39">
        <f t="shared" si="57"/>
        <v>0.76148387155582786</v>
      </c>
      <c r="I225" s="39">
        <f t="shared" si="57"/>
        <v>0.76957030097169032</v>
      </c>
      <c r="J225" s="39">
        <f t="shared" si="57"/>
        <v>0.76888600114550298</v>
      </c>
      <c r="K225" s="39">
        <f t="shared" si="57"/>
        <v>0.7703509884616051</v>
      </c>
      <c r="L225" s="39">
        <f t="shared" si="57"/>
        <v>0.77186427515326594</v>
      </c>
      <c r="M225" s="39">
        <f t="shared" si="57"/>
        <v>0.83819892900999116</v>
      </c>
      <c r="N225" s="39">
        <f t="shared" si="57"/>
        <v>1</v>
      </c>
      <c r="O225" s="7"/>
    </row>
    <row r="226" spans="1:15" ht="18.600000000000001" hidden="1" thickTop="1" x14ac:dyDescent="0.35">
      <c r="A226" s="6" t="s">
        <v>23</v>
      </c>
      <c r="B226" s="6" t="s">
        <v>24</v>
      </c>
      <c r="C226" s="39">
        <f t="shared" si="56"/>
        <v>6.144472452188339E-2</v>
      </c>
      <c r="D226" s="39">
        <f t="shared" si="58"/>
        <v>0.20338130938388488</v>
      </c>
      <c r="E226" s="39">
        <f t="shared" si="58"/>
        <v>0.30129777595058577</v>
      </c>
      <c r="F226" s="39">
        <f t="shared" si="57"/>
        <v>0.3829587897285639</v>
      </c>
      <c r="G226" s="39">
        <f t="shared" si="57"/>
        <v>0.45471973726044562</v>
      </c>
      <c r="H226" s="39">
        <f t="shared" si="57"/>
        <v>0.51439075763962561</v>
      </c>
      <c r="I226" s="39">
        <f t="shared" si="57"/>
        <v>0.56522242236864439</v>
      </c>
      <c r="J226" s="39">
        <f t="shared" si="57"/>
        <v>0.60184658681389236</v>
      </c>
      <c r="K226" s="39">
        <f t="shared" si="57"/>
        <v>0.69026521807100938</v>
      </c>
      <c r="L226" s="39">
        <f t="shared" si="57"/>
        <v>0.8179023717762971</v>
      </c>
      <c r="M226" s="39">
        <f t="shared" si="57"/>
        <v>0.91031070832379368</v>
      </c>
      <c r="N226" s="39">
        <f t="shared" si="57"/>
        <v>0.99999999999999989</v>
      </c>
      <c r="O226" s="7"/>
    </row>
    <row r="227" spans="1:15" ht="18.600000000000001" hidden="1" thickTop="1" x14ac:dyDescent="0.35">
      <c r="A227" s="6" t="s">
        <v>25</v>
      </c>
      <c r="B227" s="6" t="s">
        <v>26</v>
      </c>
      <c r="C227" s="39">
        <f t="shared" si="56"/>
        <v>7.8702395329544428E-2</v>
      </c>
      <c r="D227" s="39">
        <f t="shared" si="58"/>
        <v>0.20077780355699099</v>
      </c>
      <c r="E227" s="39">
        <f t="shared" si="58"/>
        <v>0.24741290960052648</v>
      </c>
      <c r="F227" s="39">
        <f t="shared" si="57"/>
        <v>0.32712946979137869</v>
      </c>
      <c r="G227" s="39">
        <f t="shared" si="57"/>
        <v>0.45520303799922074</v>
      </c>
      <c r="H227" s="39">
        <f t="shared" si="57"/>
        <v>0.49264895175964246</v>
      </c>
      <c r="I227" s="39">
        <f t="shared" si="57"/>
        <v>0.57451936677190807</v>
      </c>
      <c r="J227" s="39">
        <f t="shared" si="57"/>
        <v>0.60869084136774054</v>
      </c>
      <c r="K227" s="39">
        <f t="shared" si="57"/>
        <v>0.69184969386231709</v>
      </c>
      <c r="L227" s="39">
        <f t="shared" si="57"/>
        <v>0.80907182438376091</v>
      </c>
      <c r="M227" s="39">
        <f t="shared" si="57"/>
        <v>0.88467590035763899</v>
      </c>
      <c r="N227" s="39">
        <f t="shared" si="57"/>
        <v>1</v>
      </c>
      <c r="O227" s="7"/>
    </row>
    <row r="228" spans="1:15" ht="18.600000000000001" hidden="1" thickTop="1" x14ac:dyDescent="0.3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7"/>
    </row>
    <row r="229" spans="1:15" ht="18.600000000000001" hidden="1" thickTop="1" x14ac:dyDescent="0.35">
      <c r="A229" s="7"/>
      <c r="B229" s="6"/>
      <c r="O229" s="7"/>
    </row>
    <row r="230" spans="1:15" ht="18.600000000000001" thickTop="1" x14ac:dyDescent="0.35">
      <c r="A230" s="7" t="s">
        <v>46</v>
      </c>
      <c r="B230" s="6"/>
      <c r="C230" s="40" t="s">
        <v>1</v>
      </c>
      <c r="D230" s="40" t="s">
        <v>2</v>
      </c>
      <c r="E230" s="40" t="s">
        <v>3</v>
      </c>
      <c r="F230" s="40" t="s">
        <v>4</v>
      </c>
      <c r="G230" s="40" t="s">
        <v>5</v>
      </c>
      <c r="H230" s="40" t="s">
        <v>6</v>
      </c>
      <c r="I230" s="40" t="s">
        <v>7</v>
      </c>
      <c r="J230" s="40" t="s">
        <v>8</v>
      </c>
      <c r="K230" s="40" t="s">
        <v>9</v>
      </c>
      <c r="L230" s="40" t="s">
        <v>10</v>
      </c>
      <c r="M230" s="40" t="s">
        <v>11</v>
      </c>
      <c r="N230" s="40" t="s">
        <v>12</v>
      </c>
      <c r="O230" s="41" t="s">
        <v>47</v>
      </c>
    </row>
    <row r="231" spans="1:15" ht="18" x14ac:dyDescent="0.35">
      <c r="A231" s="6" t="s">
        <v>15</v>
      </c>
      <c r="B231" s="6" t="s">
        <v>16</v>
      </c>
      <c r="C231" s="42">
        <f t="shared" ref="C231:N236" si="59">$O231*C214</f>
        <v>145067.33648050477</v>
      </c>
      <c r="D231" s="42">
        <f t="shared" si="59"/>
        <v>147854.85863948311</v>
      </c>
      <c r="E231" s="42">
        <f t="shared" si="59"/>
        <v>143143.1253132289</v>
      </c>
      <c r="F231" s="42">
        <f t="shared" si="59"/>
        <v>105601.26454953394</v>
      </c>
      <c r="G231" s="42">
        <f t="shared" si="59"/>
        <v>13625.922502196785</v>
      </c>
      <c r="H231" s="42">
        <f>$O231*H214</f>
        <v>15027.338837018</v>
      </c>
      <c r="I231" s="42">
        <f t="shared" ref="I231:I236" si="60">$O231*I214</f>
        <v>15364.516463368887</v>
      </c>
      <c r="J231" s="42">
        <f t="shared" si="59"/>
        <v>14544.462185031471</v>
      </c>
      <c r="K231" s="42">
        <f t="shared" si="59"/>
        <v>151210.88357697558</v>
      </c>
      <c r="L231" s="42">
        <f t="shared" si="59"/>
        <v>13322.106550553555</v>
      </c>
      <c r="M231" s="42">
        <f t="shared" si="59"/>
        <v>106118.47998202633</v>
      </c>
      <c r="N231" s="42">
        <f t="shared" si="59"/>
        <v>127458.70492007872</v>
      </c>
      <c r="O231" s="43">
        <v>998339</v>
      </c>
    </row>
    <row r="232" spans="1:15" ht="18" x14ac:dyDescent="0.35">
      <c r="A232" s="6" t="s">
        <v>17</v>
      </c>
      <c r="B232" s="6" t="s">
        <v>18</v>
      </c>
      <c r="C232" s="42">
        <f t="shared" si="59"/>
        <v>44287.281614825231</v>
      </c>
      <c r="D232" s="42">
        <f t="shared" si="59"/>
        <v>49373.613812382639</v>
      </c>
      <c r="E232" s="42">
        <f t="shared" si="59"/>
        <v>40149.067408839983</v>
      </c>
      <c r="F232" s="42">
        <f t="shared" si="59"/>
        <v>36372.086157551734</v>
      </c>
      <c r="G232" s="42">
        <f t="shared" si="59"/>
        <v>40108.888049586458</v>
      </c>
      <c r="H232" s="42">
        <f t="shared" si="59"/>
        <v>27898.207814719593</v>
      </c>
      <c r="I232" s="42">
        <f t="shared" si="60"/>
        <v>41091.628120891168</v>
      </c>
      <c r="J232" s="42">
        <f t="shared" si="59"/>
        <v>35600.014457170502</v>
      </c>
      <c r="K232" s="42">
        <f t="shared" si="59"/>
        <v>42189.846588676846</v>
      </c>
      <c r="L232" s="42">
        <f t="shared" si="59"/>
        <v>41212.451306420589</v>
      </c>
      <c r="M232" s="42">
        <f t="shared" si="59"/>
        <v>50769.736241591876</v>
      </c>
      <c r="N232" s="42">
        <f t="shared" si="59"/>
        <v>44354.178427343417</v>
      </c>
      <c r="O232" s="43">
        <v>493407</v>
      </c>
    </row>
    <row r="233" spans="1:15" ht="18" x14ac:dyDescent="0.35">
      <c r="A233" s="6" t="s">
        <v>19</v>
      </c>
      <c r="B233" s="6" t="s">
        <v>20</v>
      </c>
      <c r="C233" s="42">
        <f t="shared" si="59"/>
        <v>571641.88193929486</v>
      </c>
      <c r="D233" s="42">
        <f t="shared" si="59"/>
        <v>634547.4874589236</v>
      </c>
      <c r="E233" s="42">
        <f t="shared" si="59"/>
        <v>572702.9053366232</v>
      </c>
      <c r="F233" s="42">
        <f t="shared" si="59"/>
        <v>367362.69046802737</v>
      </c>
      <c r="G233" s="42">
        <f t="shared" si="59"/>
        <v>187157.88390726538</v>
      </c>
      <c r="H233" s="42">
        <f t="shared" si="59"/>
        <v>186818.98580631719</v>
      </c>
      <c r="I233" s="42">
        <f t="shared" si="60"/>
        <v>188401.03335508541</v>
      </c>
      <c r="J233" s="42">
        <f t="shared" si="59"/>
        <v>188243.4181578421</v>
      </c>
      <c r="K233" s="42">
        <f t="shared" si="59"/>
        <v>303513.88547787274</v>
      </c>
      <c r="L233" s="42">
        <f t="shared" si="59"/>
        <v>186716.3095274888</v>
      </c>
      <c r="M233" s="42">
        <f t="shared" si="59"/>
        <v>355028.21728586708</v>
      </c>
      <c r="N233" s="42">
        <f t="shared" si="59"/>
        <v>473542.30127939244</v>
      </c>
      <c r="O233" s="43">
        <v>4215677</v>
      </c>
    </row>
    <row r="234" spans="1:15" ht="18" x14ac:dyDescent="0.35">
      <c r="A234" s="6" t="s">
        <v>21</v>
      </c>
      <c r="B234" s="6" t="s">
        <v>22</v>
      </c>
      <c r="C234" s="42">
        <f t="shared" si="59"/>
        <v>46165.094687526827</v>
      </c>
      <c r="D234" s="42">
        <f t="shared" si="59"/>
        <v>60091.752627907117</v>
      </c>
      <c r="E234" s="42">
        <f t="shared" si="59"/>
        <v>55778.903065910024</v>
      </c>
      <c r="F234" s="42">
        <f t="shared" si="59"/>
        <v>28032.809695205106</v>
      </c>
      <c r="G234" s="42">
        <f t="shared" si="59"/>
        <v>4870.8101519257343</v>
      </c>
      <c r="H234" s="42">
        <f t="shared" si="59"/>
        <v>1419.1453425256082</v>
      </c>
      <c r="I234" s="42">
        <f t="shared" si="60"/>
        <v>2085.1909484625498</v>
      </c>
      <c r="J234" s="42">
        <f t="shared" si="59"/>
        <v>-176.45560608015339</v>
      </c>
      <c r="K234" s="42">
        <f t="shared" si="59"/>
        <v>377.7660242920432</v>
      </c>
      <c r="L234" s="42">
        <f t="shared" si="59"/>
        <v>390.22064617174584</v>
      </c>
      <c r="M234" s="42">
        <f t="shared" si="59"/>
        <v>17105.252847456748</v>
      </c>
      <c r="N234" s="42">
        <f t="shared" si="59"/>
        <v>41722.509568696652</v>
      </c>
      <c r="O234" s="43">
        <v>257863</v>
      </c>
    </row>
    <row r="235" spans="1:15" ht="18" x14ac:dyDescent="0.35">
      <c r="A235" s="6" t="s">
        <v>23</v>
      </c>
      <c r="B235" s="6" t="s">
        <v>24</v>
      </c>
      <c r="C235" s="42">
        <f t="shared" si="59"/>
        <v>16981.785739735522</v>
      </c>
      <c r="D235" s="42">
        <f t="shared" si="59"/>
        <v>39227.723641235665</v>
      </c>
      <c r="E235" s="42">
        <f t="shared" si="59"/>
        <v>27061.663447371961</v>
      </c>
      <c r="F235" s="42">
        <f t="shared" si="59"/>
        <v>22569.062682888703</v>
      </c>
      <c r="G235" s="42">
        <f t="shared" si="59"/>
        <v>19832.931874123809</v>
      </c>
      <c r="H235" s="42">
        <f t="shared" si="59"/>
        <v>16491.578257295878</v>
      </c>
      <c r="I235" s="42">
        <f t="shared" si="60"/>
        <v>14048.601339482573</v>
      </c>
      <c r="J235" s="42">
        <f t="shared" si="59"/>
        <v>10122.00344855541</v>
      </c>
      <c r="K235" s="42">
        <f t="shared" si="59"/>
        <v>24436.699213685726</v>
      </c>
      <c r="L235" s="42">
        <f t="shared" si="59"/>
        <v>35275.718355298901</v>
      </c>
      <c r="M235" s="42">
        <f t="shared" si="59"/>
        <v>25539.354013314376</v>
      </c>
      <c r="N235" s="42">
        <f t="shared" si="59"/>
        <v>24787.877987011481</v>
      </c>
      <c r="O235" s="43">
        <v>276375</v>
      </c>
    </row>
    <row r="236" spans="1:15" ht="18" x14ac:dyDescent="0.35">
      <c r="A236" s="6" t="s">
        <v>25</v>
      </c>
      <c r="B236" s="6" t="s">
        <v>26</v>
      </c>
      <c r="C236" s="42">
        <f t="shared" si="59"/>
        <v>22713.511292106523</v>
      </c>
      <c r="D236" s="42">
        <f t="shared" si="59"/>
        <v>35230.962814441074</v>
      </c>
      <c r="E236" s="42">
        <f t="shared" si="59"/>
        <v>13458.891604164341</v>
      </c>
      <c r="F236" s="42">
        <f t="shared" si="59"/>
        <v>23006.19927107995</v>
      </c>
      <c r="G236" s="42">
        <f t="shared" si="59"/>
        <v>36962.031784783212</v>
      </c>
      <c r="H236" s="42">
        <f t="shared" si="59"/>
        <v>10806.890711257704</v>
      </c>
      <c r="I236" s="42">
        <f t="shared" si="60"/>
        <v>23627.801772539864</v>
      </c>
      <c r="J236" s="42">
        <f t="shared" si="59"/>
        <v>9861.8875683572551</v>
      </c>
      <c r="K236" s="42">
        <f t="shared" si="59"/>
        <v>23999.644829934783</v>
      </c>
      <c r="L236" s="42">
        <f t="shared" si="59"/>
        <v>33830.306868488697</v>
      </c>
      <c r="M236" s="42">
        <f t="shared" si="59"/>
        <v>21819.336326061217</v>
      </c>
      <c r="N236" s="42">
        <f t="shared" si="59"/>
        <v>33282.53515678538</v>
      </c>
      <c r="O236" s="43">
        <v>288600</v>
      </c>
    </row>
    <row r="237" spans="1:15" ht="18.75" customHeight="1" thickBot="1" x14ac:dyDescent="0.4">
      <c r="A237" s="6"/>
      <c r="B237" s="6"/>
      <c r="C237" s="44">
        <f>SUM(C231:C236)</f>
        <v>846856.8917539937</v>
      </c>
      <c r="D237" s="44">
        <f t="shared" ref="D237:N237" si="61">SUM(D231:D236)</f>
        <v>966326.39899437304</v>
      </c>
      <c r="E237" s="44">
        <f t="shared" si="61"/>
        <v>852294.55617613834</v>
      </c>
      <c r="F237" s="44">
        <f t="shared" si="61"/>
        <v>582944.1128242868</v>
      </c>
      <c r="G237" s="44">
        <f t="shared" si="61"/>
        <v>302558.46826988144</v>
      </c>
      <c r="H237" s="44">
        <f t="shared" si="61"/>
        <v>258462.14676913398</v>
      </c>
      <c r="I237" s="44">
        <f t="shared" si="61"/>
        <v>284618.7719998305</v>
      </c>
      <c r="J237" s="44">
        <f t="shared" si="61"/>
        <v>258195.33021087659</v>
      </c>
      <c r="K237" s="44">
        <f t="shared" si="61"/>
        <v>545728.72571143764</v>
      </c>
      <c r="L237" s="44">
        <f t="shared" si="61"/>
        <v>310747.11325442232</v>
      </c>
      <c r="M237" s="44">
        <f t="shared" si="61"/>
        <v>576380.37669631757</v>
      </c>
      <c r="N237" s="44">
        <f t="shared" si="61"/>
        <v>745148.10733930802</v>
      </c>
      <c r="O237" s="45">
        <f>SUM(O231:O236)</f>
        <v>6530261</v>
      </c>
    </row>
    <row r="238" spans="1:15" ht="18.600000000000001" thickTop="1" x14ac:dyDescent="0.35">
      <c r="A238" s="7" t="s">
        <v>48</v>
      </c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46"/>
    </row>
    <row r="239" spans="1:15" ht="18" x14ac:dyDescent="0.35">
      <c r="A239" s="6" t="s">
        <v>15</v>
      </c>
      <c r="B239" s="6" t="s">
        <v>16</v>
      </c>
      <c r="C239" s="47">
        <f t="shared" ref="C239:I245" si="62">C102</f>
        <v>225017.06</v>
      </c>
      <c r="D239" s="47">
        <f t="shared" si="62"/>
        <v>123642.57</v>
      </c>
      <c r="E239" s="47">
        <f t="shared" si="62"/>
        <v>163627.79999999999</v>
      </c>
      <c r="F239" s="47">
        <f t="shared" si="62"/>
        <v>111779.32</v>
      </c>
      <c r="G239" s="47">
        <f t="shared" si="62"/>
        <v>17206.990000000002</v>
      </c>
      <c r="H239" s="47">
        <f t="shared" si="62"/>
        <v>15309.37</v>
      </c>
      <c r="I239" s="47">
        <f t="shared" si="62"/>
        <v>18538.79</v>
      </c>
      <c r="J239" s="34">
        <f t="shared" ref="J239:N245" si="63">+J231</f>
        <v>14544.462185031471</v>
      </c>
      <c r="K239" s="34">
        <f t="shared" si="63"/>
        <v>151210.88357697558</v>
      </c>
      <c r="L239" s="34">
        <f t="shared" si="63"/>
        <v>13322.106550553555</v>
      </c>
      <c r="M239" s="34">
        <f t="shared" si="63"/>
        <v>106118.47998202633</v>
      </c>
      <c r="N239" s="34">
        <f t="shared" si="63"/>
        <v>127458.70492007872</v>
      </c>
      <c r="O239" s="48">
        <f t="shared" ref="O239:O244" si="64">SUM(C239:N239)</f>
        <v>1087776.5372146657</v>
      </c>
    </row>
    <row r="240" spans="1:15" ht="18" x14ac:dyDescent="0.35">
      <c r="A240" s="6" t="s">
        <v>17</v>
      </c>
      <c r="B240" s="6" t="s">
        <v>18</v>
      </c>
      <c r="C240" s="47">
        <f t="shared" si="62"/>
        <v>57544.01</v>
      </c>
      <c r="D240" s="47">
        <f t="shared" si="62"/>
        <v>52090.36</v>
      </c>
      <c r="E240" s="47">
        <f t="shared" si="62"/>
        <v>53830.97</v>
      </c>
      <c r="F240" s="47">
        <f t="shared" si="62"/>
        <v>54086.91</v>
      </c>
      <c r="G240" s="47">
        <f t="shared" si="62"/>
        <v>49432.24</v>
      </c>
      <c r="H240" s="47">
        <f t="shared" si="62"/>
        <v>40928.92</v>
      </c>
      <c r="I240" s="47">
        <f t="shared" si="62"/>
        <v>48376.01</v>
      </c>
      <c r="J240" s="34">
        <f t="shared" si="63"/>
        <v>35600.014457170502</v>
      </c>
      <c r="K240" s="34">
        <f t="shared" si="63"/>
        <v>42189.846588676846</v>
      </c>
      <c r="L240" s="34">
        <f t="shared" si="63"/>
        <v>41212.451306420589</v>
      </c>
      <c r="M240" s="34">
        <f t="shared" si="63"/>
        <v>50769.736241591876</v>
      </c>
      <c r="N240" s="34">
        <f t="shared" si="63"/>
        <v>44354.178427343417</v>
      </c>
      <c r="O240" s="48">
        <f t="shared" si="64"/>
        <v>570415.64702120319</v>
      </c>
    </row>
    <row r="241" spans="1:15" ht="18" x14ac:dyDescent="0.35">
      <c r="A241" s="6" t="s">
        <v>19</v>
      </c>
      <c r="B241" s="6" t="s">
        <v>20</v>
      </c>
      <c r="C241" s="47">
        <f t="shared" si="62"/>
        <v>717098.06</v>
      </c>
      <c r="D241" s="47">
        <f t="shared" si="62"/>
        <v>646443.34</v>
      </c>
      <c r="E241" s="47">
        <f t="shared" si="62"/>
        <v>592133.07999999996</v>
      </c>
      <c r="F241" s="47">
        <f t="shared" si="62"/>
        <v>460468.53</v>
      </c>
      <c r="G241" s="47">
        <f t="shared" si="62"/>
        <v>224981.34</v>
      </c>
      <c r="H241" s="47">
        <f t="shared" si="62"/>
        <v>225071.52</v>
      </c>
      <c r="I241" s="47">
        <f t="shared" si="62"/>
        <v>224783.65</v>
      </c>
      <c r="J241" s="34">
        <f t="shared" si="63"/>
        <v>188243.4181578421</v>
      </c>
      <c r="K241" s="34">
        <f t="shared" si="63"/>
        <v>303513.88547787274</v>
      </c>
      <c r="L241" s="34">
        <f t="shared" si="63"/>
        <v>186716.3095274888</v>
      </c>
      <c r="M241" s="34">
        <f t="shared" si="63"/>
        <v>355028.21728586708</v>
      </c>
      <c r="N241" s="34">
        <f t="shared" si="63"/>
        <v>473542.30127939244</v>
      </c>
      <c r="O241" s="48">
        <f t="shared" si="64"/>
        <v>4598023.6517284624</v>
      </c>
    </row>
    <row r="242" spans="1:15" ht="18" x14ac:dyDescent="0.35">
      <c r="A242" s="6" t="s">
        <v>21</v>
      </c>
      <c r="B242" s="6" t="s">
        <v>22</v>
      </c>
      <c r="C242" s="47">
        <f t="shared" si="62"/>
        <v>94923.35</v>
      </c>
      <c r="D242" s="47">
        <f t="shared" si="62"/>
        <v>68456.17</v>
      </c>
      <c r="E242" s="47">
        <f t="shared" si="62"/>
        <v>63209.91</v>
      </c>
      <c r="F242" s="47">
        <f t="shared" si="62"/>
        <v>34180.89</v>
      </c>
      <c r="G242" s="47">
        <f t="shared" si="62"/>
        <v>674.8</v>
      </c>
      <c r="H242" s="47">
        <f t="shared" si="62"/>
        <v>674.8</v>
      </c>
      <c r="I242" s="47">
        <f t="shared" si="62"/>
        <v>674.8</v>
      </c>
      <c r="J242" s="34">
        <f t="shared" si="63"/>
        <v>-176.45560608015339</v>
      </c>
      <c r="K242" s="34">
        <f t="shared" si="63"/>
        <v>377.7660242920432</v>
      </c>
      <c r="L242" s="34">
        <f t="shared" si="63"/>
        <v>390.22064617174584</v>
      </c>
      <c r="M242" s="34">
        <f t="shared" si="63"/>
        <v>17105.252847456748</v>
      </c>
      <c r="N242" s="34">
        <f t="shared" si="63"/>
        <v>41722.509568696652</v>
      </c>
      <c r="O242" s="48">
        <f t="shared" si="64"/>
        <v>322214.01348053705</v>
      </c>
    </row>
    <row r="243" spans="1:15" ht="18" x14ac:dyDescent="0.35">
      <c r="A243" s="6" t="s">
        <v>23</v>
      </c>
      <c r="B243" s="6" t="s">
        <v>24</v>
      </c>
      <c r="C243" s="47">
        <f t="shared" si="62"/>
        <v>8919</v>
      </c>
      <c r="D243" s="47">
        <f t="shared" si="62"/>
        <v>2136</v>
      </c>
      <c r="E243" s="47">
        <f t="shared" si="62"/>
        <v>6783</v>
      </c>
      <c r="F243" s="47">
        <f t="shared" si="62"/>
        <v>2136</v>
      </c>
      <c r="G243" s="47">
        <f t="shared" si="62"/>
        <v>6408</v>
      </c>
      <c r="H243" s="47">
        <f t="shared" si="62"/>
        <v>15384</v>
      </c>
      <c r="I243" s="47">
        <f t="shared" si="62"/>
        <v>12555</v>
      </c>
      <c r="J243" s="34">
        <f t="shared" si="63"/>
        <v>10122.00344855541</v>
      </c>
      <c r="K243" s="34">
        <f t="shared" si="63"/>
        <v>24436.699213685726</v>
      </c>
      <c r="L243" s="34">
        <f t="shared" si="63"/>
        <v>35275.718355298901</v>
      </c>
      <c r="M243" s="34">
        <f t="shared" si="63"/>
        <v>25539.354013314376</v>
      </c>
      <c r="N243" s="34">
        <f t="shared" si="63"/>
        <v>24787.877987011481</v>
      </c>
      <c r="O243" s="48">
        <f t="shared" si="64"/>
        <v>174482.6530178659</v>
      </c>
    </row>
    <row r="244" spans="1:15" ht="18" x14ac:dyDescent="0.35">
      <c r="A244" s="6" t="s">
        <v>25</v>
      </c>
      <c r="B244" s="6" t="s">
        <v>26</v>
      </c>
      <c r="C244" s="47">
        <f t="shared" si="62"/>
        <v>8658</v>
      </c>
      <c r="D244" s="47">
        <f t="shared" si="62"/>
        <v>2886</v>
      </c>
      <c r="E244" s="47">
        <f t="shared" si="62"/>
        <v>3471</v>
      </c>
      <c r="F244" s="47">
        <f t="shared" si="62"/>
        <v>11802.16</v>
      </c>
      <c r="G244" s="47">
        <f t="shared" si="62"/>
        <v>5003</v>
      </c>
      <c r="H244" s="47">
        <f t="shared" si="62"/>
        <v>6610</v>
      </c>
      <c r="I244" s="47">
        <f t="shared" si="62"/>
        <v>4329</v>
      </c>
      <c r="J244" s="34">
        <f t="shared" si="63"/>
        <v>9861.8875683572551</v>
      </c>
      <c r="K244" s="34">
        <f t="shared" si="63"/>
        <v>23999.644829934783</v>
      </c>
      <c r="L244" s="34">
        <f t="shared" si="63"/>
        <v>33830.306868488697</v>
      </c>
      <c r="M244" s="34">
        <f t="shared" si="63"/>
        <v>21819.336326061217</v>
      </c>
      <c r="N244" s="34">
        <f t="shared" si="63"/>
        <v>33282.53515678538</v>
      </c>
      <c r="O244" s="48">
        <f t="shared" si="64"/>
        <v>165552.87074962736</v>
      </c>
    </row>
    <row r="245" spans="1:15" ht="21" customHeight="1" thickBot="1" x14ac:dyDescent="0.4">
      <c r="A245" s="6"/>
      <c r="B245" s="6"/>
      <c r="C245" s="47">
        <f t="shared" si="62"/>
        <v>1112159.4800000002</v>
      </c>
      <c r="D245" s="47">
        <f t="shared" si="62"/>
        <v>895654.44000000006</v>
      </c>
      <c r="E245" s="47">
        <f t="shared" si="62"/>
        <v>883055.76</v>
      </c>
      <c r="F245" s="47">
        <f t="shared" si="62"/>
        <v>674453.81</v>
      </c>
      <c r="G245" s="47">
        <f t="shared" si="62"/>
        <v>303706.37</v>
      </c>
      <c r="H245" s="47">
        <f t="shared" si="62"/>
        <v>303978.61</v>
      </c>
      <c r="I245" s="47">
        <f t="shared" si="62"/>
        <v>309257.25</v>
      </c>
      <c r="J245" s="34">
        <f t="shared" si="63"/>
        <v>258195.33021087659</v>
      </c>
      <c r="K245" s="34">
        <f t="shared" si="63"/>
        <v>545728.72571143764</v>
      </c>
      <c r="L245" s="34">
        <f t="shared" si="63"/>
        <v>310747.11325442232</v>
      </c>
      <c r="M245" s="34">
        <f t="shared" si="63"/>
        <v>576380.37669631757</v>
      </c>
      <c r="N245" s="34">
        <f t="shared" si="63"/>
        <v>745148.10733930802</v>
      </c>
      <c r="O245" s="49">
        <f>SUM(O239:O244)</f>
        <v>6918465.3732123608</v>
      </c>
    </row>
    <row r="246" spans="1:15" ht="18.600000000000001" thickTop="1" x14ac:dyDescent="0.35">
      <c r="A246" s="7" t="s">
        <v>49</v>
      </c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7"/>
    </row>
    <row r="247" spans="1:15" ht="18" x14ac:dyDescent="0.35">
      <c r="A247" s="6" t="s">
        <v>15</v>
      </c>
      <c r="B247" s="6" t="s">
        <v>16</v>
      </c>
      <c r="C247" s="47">
        <f>C239-C231</f>
        <v>79949.723519495223</v>
      </c>
      <c r="D247" s="47">
        <f>D239-D231</f>
        <v>-24212.2886394831</v>
      </c>
      <c r="E247" s="47">
        <f t="shared" ref="E247:N252" si="65">E239-E231</f>
        <v>20484.67468677109</v>
      </c>
      <c r="F247" s="47">
        <f t="shared" si="65"/>
        <v>6178.0554504660686</v>
      </c>
      <c r="G247" s="47">
        <f t="shared" si="65"/>
        <v>3581.0674978032166</v>
      </c>
      <c r="H247" s="47">
        <f t="shared" si="65"/>
        <v>282.03116298200075</v>
      </c>
      <c r="I247" s="47">
        <f t="shared" si="65"/>
        <v>3174.2735366311135</v>
      </c>
      <c r="J247" s="34">
        <f t="shared" si="65"/>
        <v>0</v>
      </c>
      <c r="K247" s="34">
        <f t="shared" si="65"/>
        <v>0</v>
      </c>
      <c r="L247" s="34">
        <f t="shared" si="65"/>
        <v>0</v>
      </c>
      <c r="M247" s="34">
        <f t="shared" si="65"/>
        <v>0</v>
      </c>
      <c r="N247" s="34">
        <f t="shared" si="65"/>
        <v>0</v>
      </c>
      <c r="O247" s="35">
        <f>SUM(C247:N247)</f>
        <v>89437.537214665615</v>
      </c>
    </row>
    <row r="248" spans="1:15" ht="18" x14ac:dyDescent="0.35">
      <c r="A248" s="6" t="s">
        <v>17</v>
      </c>
      <c r="B248" s="6" t="s">
        <v>18</v>
      </c>
      <c r="C248" s="47">
        <f t="shared" ref="C248:D252" si="66">C240-C232</f>
        <v>13256.728385174771</v>
      </c>
      <c r="D248" s="47">
        <f t="shared" si="66"/>
        <v>2716.746187617362</v>
      </c>
      <c r="E248" s="47">
        <f t="shared" si="65"/>
        <v>13681.902591160018</v>
      </c>
      <c r="F248" s="47">
        <f t="shared" si="65"/>
        <v>17714.82384244827</v>
      </c>
      <c r="G248" s="47">
        <f t="shared" si="65"/>
        <v>9323.3519504135402</v>
      </c>
      <c r="H248" s="47">
        <f>H240-H232</f>
        <v>13030.712185280405</v>
      </c>
      <c r="I248" s="47">
        <f t="shared" si="65"/>
        <v>7284.3818791088343</v>
      </c>
      <c r="J248" s="34">
        <f t="shared" si="65"/>
        <v>0</v>
      </c>
      <c r="K248" s="34">
        <f t="shared" si="65"/>
        <v>0</v>
      </c>
      <c r="L248" s="34">
        <f t="shared" si="65"/>
        <v>0</v>
      </c>
      <c r="M248" s="34">
        <f t="shared" si="65"/>
        <v>0</v>
      </c>
      <c r="N248" s="34">
        <f t="shared" si="65"/>
        <v>0</v>
      </c>
      <c r="O248" s="35">
        <f t="shared" ref="O248:O253" si="67">SUM(C248:N248)</f>
        <v>77008.647021203215</v>
      </c>
    </row>
    <row r="249" spans="1:15" ht="18" x14ac:dyDescent="0.35">
      <c r="A249" s="6" t="s">
        <v>19</v>
      </c>
      <c r="B249" s="6" t="s">
        <v>20</v>
      </c>
      <c r="C249" s="47">
        <f t="shared" si="66"/>
        <v>145456.17806070519</v>
      </c>
      <c r="D249" s="47">
        <f t="shared" si="66"/>
        <v>11895.852541076369</v>
      </c>
      <c r="E249" s="47">
        <f t="shared" si="65"/>
        <v>19430.174663376762</v>
      </c>
      <c r="F249" s="47">
        <f t="shared" si="65"/>
        <v>93105.839531972655</v>
      </c>
      <c r="G249" s="47">
        <f t="shared" si="65"/>
        <v>37823.456092734617</v>
      </c>
      <c r="H249" s="47">
        <f>H241-H233</f>
        <v>38252.534193682804</v>
      </c>
      <c r="I249" s="47">
        <f t="shared" si="65"/>
        <v>36382.616644914582</v>
      </c>
      <c r="J249" s="34">
        <f t="shared" si="65"/>
        <v>0</v>
      </c>
      <c r="K249" s="34">
        <f t="shared" si="65"/>
        <v>0</v>
      </c>
      <c r="L249" s="34">
        <f t="shared" si="65"/>
        <v>0</v>
      </c>
      <c r="M249" s="34">
        <f t="shared" si="65"/>
        <v>0</v>
      </c>
      <c r="N249" s="34">
        <f t="shared" si="65"/>
        <v>0</v>
      </c>
      <c r="O249" s="35">
        <f t="shared" si="67"/>
        <v>382346.65172846301</v>
      </c>
    </row>
    <row r="250" spans="1:15" ht="18" x14ac:dyDescent="0.35">
      <c r="A250" s="6" t="s">
        <v>21</v>
      </c>
      <c r="B250" s="6" t="s">
        <v>22</v>
      </c>
      <c r="C250" s="47">
        <f t="shared" si="66"/>
        <v>48758.255312473178</v>
      </c>
      <c r="D250" s="47">
        <f t="shared" si="66"/>
        <v>8364.4173720928811</v>
      </c>
      <c r="E250" s="47">
        <f t="shared" si="65"/>
        <v>7431.006934089979</v>
      </c>
      <c r="F250" s="47">
        <f t="shared" si="65"/>
        <v>6148.0803047948939</v>
      </c>
      <c r="G250" s="47">
        <f t="shared" si="65"/>
        <v>-4196.0101519257341</v>
      </c>
      <c r="H250" s="47">
        <f>H242-H234</f>
        <v>-744.3453425256082</v>
      </c>
      <c r="I250" s="47">
        <f t="shared" si="65"/>
        <v>-1410.3909484625499</v>
      </c>
      <c r="J250" s="34">
        <f t="shared" si="65"/>
        <v>0</v>
      </c>
      <c r="K250" s="34">
        <f t="shared" si="65"/>
        <v>0</v>
      </c>
      <c r="L250" s="34">
        <f t="shared" si="65"/>
        <v>0</v>
      </c>
      <c r="M250" s="34">
        <f t="shared" si="65"/>
        <v>0</v>
      </c>
      <c r="N250" s="34">
        <f t="shared" si="65"/>
        <v>0</v>
      </c>
      <c r="O250" s="35">
        <f t="shared" si="67"/>
        <v>64351.013480537062</v>
      </c>
    </row>
    <row r="251" spans="1:15" ht="18" x14ac:dyDescent="0.35">
      <c r="A251" s="6" t="s">
        <v>23</v>
      </c>
      <c r="B251" s="6" t="s">
        <v>24</v>
      </c>
      <c r="C251" s="47">
        <f t="shared" si="66"/>
        <v>-8062.7857397355219</v>
      </c>
      <c r="D251" s="47">
        <f t="shared" si="66"/>
        <v>-37091.723641235665</v>
      </c>
      <c r="E251" s="47">
        <f t="shared" si="65"/>
        <v>-20278.663447371961</v>
      </c>
      <c r="F251" s="47">
        <f t="shared" si="65"/>
        <v>-20433.062682888703</v>
      </c>
      <c r="G251" s="47">
        <f t="shared" si="65"/>
        <v>-13424.931874123809</v>
      </c>
      <c r="H251" s="47">
        <f>H243-H235</f>
        <v>-1107.5782572958778</v>
      </c>
      <c r="I251" s="47">
        <f t="shared" si="65"/>
        <v>-1493.6013394825732</v>
      </c>
      <c r="J251" s="34">
        <f t="shared" si="65"/>
        <v>0</v>
      </c>
      <c r="K251" s="34">
        <f t="shared" si="65"/>
        <v>0</v>
      </c>
      <c r="L251" s="34">
        <f t="shared" si="65"/>
        <v>0</v>
      </c>
      <c r="M251" s="34">
        <f t="shared" si="65"/>
        <v>0</v>
      </c>
      <c r="N251" s="34">
        <f t="shared" si="65"/>
        <v>0</v>
      </c>
      <c r="O251" s="35">
        <f t="shared" si="67"/>
        <v>-101892.34698213411</v>
      </c>
    </row>
    <row r="252" spans="1:15" ht="18" x14ac:dyDescent="0.35">
      <c r="A252" s="6" t="s">
        <v>25</v>
      </c>
      <c r="B252" s="6" t="s">
        <v>26</v>
      </c>
      <c r="C252" s="47">
        <f t="shared" si="66"/>
        <v>-14055.511292106523</v>
      </c>
      <c r="D252" s="47">
        <f t="shared" si="66"/>
        <v>-32344.962814441074</v>
      </c>
      <c r="E252" s="47">
        <f t="shared" si="65"/>
        <v>-9987.8916041643406</v>
      </c>
      <c r="F252" s="47">
        <f t="shared" si="65"/>
        <v>-11204.03927107995</v>
      </c>
      <c r="G252" s="47">
        <f t="shared" si="65"/>
        <v>-31959.031784783212</v>
      </c>
      <c r="H252" s="47">
        <f>H244-H236</f>
        <v>-4196.8907112577035</v>
      </c>
      <c r="I252" s="47">
        <f t="shared" si="65"/>
        <v>-19298.801772539864</v>
      </c>
      <c r="J252" s="34">
        <f t="shared" si="65"/>
        <v>0</v>
      </c>
      <c r="K252" s="34">
        <f t="shared" si="65"/>
        <v>0</v>
      </c>
      <c r="L252" s="34">
        <f t="shared" si="65"/>
        <v>0</v>
      </c>
      <c r="M252" s="34">
        <f t="shared" si="65"/>
        <v>0</v>
      </c>
      <c r="N252" s="34">
        <f t="shared" si="65"/>
        <v>0</v>
      </c>
      <c r="O252" s="35">
        <f t="shared" si="67"/>
        <v>-123047.12925037266</v>
      </c>
    </row>
    <row r="253" spans="1:15" s="4" customFormat="1" ht="18" x14ac:dyDescent="0.35">
      <c r="A253" s="7"/>
      <c r="B253" s="50" t="s">
        <v>50</v>
      </c>
      <c r="C253" s="47">
        <f>SUM(C247:C252)</f>
        <v>265302.58824600629</v>
      </c>
      <c r="D253" s="47">
        <f t="shared" ref="D253:N253" si="68">SUM(D247:D252)</f>
        <v>-70671.958994373228</v>
      </c>
      <c r="E253" s="47">
        <f t="shared" si="68"/>
        <v>30761.20382386155</v>
      </c>
      <c r="F253" s="47">
        <f t="shared" si="68"/>
        <v>91509.697175713241</v>
      </c>
      <c r="G253" s="47">
        <f t="shared" si="68"/>
        <v>1147.9017301186177</v>
      </c>
      <c r="H253" s="47">
        <f>SUM(H247:H252)</f>
        <v>45516.463230866022</v>
      </c>
      <c r="I253" s="47">
        <f t="shared" ref="I253" si="69">SUM(I247:I252)</f>
        <v>24638.478000169551</v>
      </c>
      <c r="J253" s="34">
        <f t="shared" si="68"/>
        <v>0</v>
      </c>
      <c r="K253" s="34">
        <f t="shared" si="68"/>
        <v>0</v>
      </c>
      <c r="L253" s="34">
        <f t="shared" si="68"/>
        <v>0</v>
      </c>
      <c r="M253" s="34">
        <f t="shared" si="68"/>
        <v>0</v>
      </c>
      <c r="N253" s="34">
        <f t="shared" si="68"/>
        <v>0</v>
      </c>
      <c r="O253" s="35">
        <f t="shared" si="67"/>
        <v>388204.37321236206</v>
      </c>
    </row>
    <row r="254" spans="1:15" ht="18" hidden="1" x14ac:dyDescent="0.35">
      <c r="A254" s="7" t="s">
        <v>51</v>
      </c>
      <c r="B254" s="6"/>
      <c r="C254" s="2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7"/>
    </row>
    <row r="255" spans="1:15" ht="18" hidden="1" x14ac:dyDescent="0.35">
      <c r="A255" s="6" t="s">
        <v>15</v>
      </c>
      <c r="B255" s="6" t="s">
        <v>16</v>
      </c>
      <c r="C255" s="51">
        <f t="shared" ref="C255:N261" si="70">(C239-C231)/C231</f>
        <v>0.55112146854808675</v>
      </c>
      <c r="D255" s="51">
        <f t="shared" si="70"/>
        <v>-0.16375713900968458</v>
      </c>
      <c r="E255" s="51">
        <f t="shared" si="70"/>
        <v>0.1431062416860473</v>
      </c>
      <c r="F255" s="51">
        <f>(F239-F231)/F231</f>
        <v>5.8503612402938172E-2</v>
      </c>
      <c r="G255" s="51">
        <f>(G239-G231)/G231</f>
        <v>0.2628128478806388</v>
      </c>
      <c r="H255" s="51">
        <f>(H239-H231)/H231</f>
        <v>1.8767871413616608E-2</v>
      </c>
      <c r="I255" s="51">
        <f>(I239-I231)/I231</f>
        <v>0.2065976852704097</v>
      </c>
      <c r="J255" s="51">
        <f t="shared" ref="J255:N260" si="71">(J239-J231)/J231</f>
        <v>0</v>
      </c>
      <c r="K255" s="51">
        <f t="shared" si="71"/>
        <v>0</v>
      </c>
      <c r="L255" s="51">
        <f t="shared" si="71"/>
        <v>0</v>
      </c>
      <c r="M255" s="51">
        <f t="shared" si="71"/>
        <v>0</v>
      </c>
      <c r="N255" s="51">
        <f t="shared" si="71"/>
        <v>0</v>
      </c>
      <c r="O255" s="52">
        <f>AVERAGE(C255)</f>
        <v>0.55112146854808675</v>
      </c>
    </row>
    <row r="256" spans="1:15" ht="18" hidden="1" x14ac:dyDescent="0.35">
      <c r="A256" s="6" t="s">
        <v>17</v>
      </c>
      <c r="B256" s="6" t="s">
        <v>18</v>
      </c>
      <c r="C256" s="51">
        <f t="shared" si="70"/>
        <v>0.29933488581374257</v>
      </c>
      <c r="D256" s="51">
        <f t="shared" si="70"/>
        <v>5.5024252385917446E-2</v>
      </c>
      <c r="E256" s="51">
        <f t="shared" si="70"/>
        <v>0.34077759395595703</v>
      </c>
      <c r="F256" s="51">
        <f t="shared" si="70"/>
        <v>0.48704448146618723</v>
      </c>
      <c r="G256" s="51">
        <f t="shared" si="70"/>
        <v>0.23245102030470446</v>
      </c>
      <c r="H256" s="51">
        <f t="shared" si="70"/>
        <v>0.46708061936527578</v>
      </c>
      <c r="I256" s="51">
        <f t="shared" si="70"/>
        <v>0.17727167825227694</v>
      </c>
      <c r="J256" s="51">
        <f t="shared" si="71"/>
        <v>0</v>
      </c>
      <c r="K256" s="51">
        <f t="shared" si="71"/>
        <v>0</v>
      </c>
      <c r="L256" s="51">
        <f t="shared" si="71"/>
        <v>0</v>
      </c>
      <c r="M256" s="51">
        <f t="shared" si="71"/>
        <v>0</v>
      </c>
      <c r="N256" s="51">
        <f t="shared" si="71"/>
        <v>0</v>
      </c>
      <c r="O256" s="52">
        <f t="shared" ref="O256:O261" si="72">AVERAGE(C256)</f>
        <v>0.29933488581374257</v>
      </c>
    </row>
    <row r="257" spans="1:15" ht="18" hidden="1" x14ac:dyDescent="0.35">
      <c r="A257" s="6" t="s">
        <v>19</v>
      </c>
      <c r="B257" s="6" t="s">
        <v>20</v>
      </c>
      <c r="C257" s="51">
        <f t="shared" si="70"/>
        <v>0.25445332586066849</v>
      </c>
      <c r="D257" s="51">
        <f t="shared" si="70"/>
        <v>1.874698549152545E-2</v>
      </c>
      <c r="E257" s="51">
        <f t="shared" si="70"/>
        <v>3.3927145265582506E-2</v>
      </c>
      <c r="F257" s="51">
        <f t="shared" si="70"/>
        <v>0.25344391781689635</v>
      </c>
      <c r="G257" s="51">
        <f t="shared" si="70"/>
        <v>0.20209384346040007</v>
      </c>
      <c r="H257" s="51">
        <f t="shared" si="70"/>
        <v>0.20475720938417233</v>
      </c>
      <c r="I257" s="51">
        <f t="shared" si="70"/>
        <v>0.19311261725588899</v>
      </c>
      <c r="J257" s="51">
        <f t="shared" si="71"/>
        <v>0</v>
      </c>
      <c r="K257" s="51">
        <f t="shared" si="71"/>
        <v>0</v>
      </c>
      <c r="L257" s="51">
        <f t="shared" si="71"/>
        <v>0</v>
      </c>
      <c r="M257" s="51">
        <f t="shared" si="71"/>
        <v>0</v>
      </c>
      <c r="N257" s="51">
        <f t="shared" si="71"/>
        <v>0</v>
      </c>
      <c r="O257" s="52">
        <f t="shared" si="72"/>
        <v>0.25445332586066849</v>
      </c>
    </row>
    <row r="258" spans="1:15" ht="18" hidden="1" x14ac:dyDescent="0.35">
      <c r="A258" s="6" t="s">
        <v>21</v>
      </c>
      <c r="B258" s="6" t="s">
        <v>22</v>
      </c>
      <c r="C258" s="51">
        <f t="shared" si="70"/>
        <v>1.0561714568658078</v>
      </c>
      <c r="D258" s="51">
        <f t="shared" si="70"/>
        <v>0.13919409912847799</v>
      </c>
      <c r="E258" s="51">
        <f t="shared" si="70"/>
        <v>0.13322253622143265</v>
      </c>
      <c r="F258" s="51">
        <f t="shared" si="70"/>
        <v>0.21931730610101838</v>
      </c>
      <c r="G258" s="51">
        <f t="shared" si="70"/>
        <v>-0.8614604185028214</v>
      </c>
      <c r="H258" s="51">
        <f t="shared" si="70"/>
        <v>-0.52450254404592578</v>
      </c>
      <c r="I258" s="51">
        <f t="shared" si="70"/>
        <v>-0.67638455341581905</v>
      </c>
      <c r="J258" s="51">
        <f t="shared" si="71"/>
        <v>0</v>
      </c>
      <c r="K258" s="51">
        <f t="shared" si="71"/>
        <v>0</v>
      </c>
      <c r="L258" s="51">
        <f t="shared" si="71"/>
        <v>0</v>
      </c>
      <c r="M258" s="51">
        <f t="shared" si="71"/>
        <v>0</v>
      </c>
      <c r="N258" s="51">
        <f t="shared" si="71"/>
        <v>0</v>
      </c>
      <c r="O258" s="52">
        <f t="shared" si="72"/>
        <v>1.0561714568658078</v>
      </c>
    </row>
    <row r="259" spans="1:15" ht="18" hidden="1" x14ac:dyDescent="0.35">
      <c r="A259" s="6" t="s">
        <v>23</v>
      </c>
      <c r="B259" s="6" t="s">
        <v>24</v>
      </c>
      <c r="C259" s="51">
        <f t="shared" si="70"/>
        <v>-0.47479021719544401</v>
      </c>
      <c r="D259" s="51">
        <f t="shared" si="70"/>
        <v>-0.94554871397751294</v>
      </c>
      <c r="E259" s="51">
        <f t="shared" si="70"/>
        <v>-0.74935021961265591</v>
      </c>
      <c r="F259" s="51">
        <f t="shared" si="70"/>
        <v>-0.90535716834977553</v>
      </c>
      <c r="G259" s="51">
        <f t="shared" si="70"/>
        <v>-0.67690102297176891</v>
      </c>
      <c r="H259" s="51">
        <f t="shared" si="70"/>
        <v>-6.7160234151991183E-2</v>
      </c>
      <c r="I259" s="51">
        <f t="shared" si="70"/>
        <v>-0.10631672886075251</v>
      </c>
      <c r="J259" s="51">
        <f t="shared" si="71"/>
        <v>0</v>
      </c>
      <c r="K259" s="51">
        <f t="shared" si="71"/>
        <v>0</v>
      </c>
      <c r="L259" s="51">
        <f t="shared" si="71"/>
        <v>0</v>
      </c>
      <c r="M259" s="51">
        <f t="shared" si="71"/>
        <v>0</v>
      </c>
      <c r="N259" s="51">
        <f t="shared" si="71"/>
        <v>0</v>
      </c>
      <c r="O259" s="52">
        <f t="shared" si="72"/>
        <v>-0.47479021719544401</v>
      </c>
    </row>
    <row r="260" spans="1:15" ht="18" hidden="1" x14ac:dyDescent="0.35">
      <c r="A260" s="6" t="s">
        <v>25</v>
      </c>
      <c r="B260" s="6" t="s">
        <v>26</v>
      </c>
      <c r="C260" s="51">
        <f t="shared" si="70"/>
        <v>-0.61881719261042401</v>
      </c>
      <c r="D260" s="51">
        <f t="shared" si="70"/>
        <v>-0.91808341954205586</v>
      </c>
      <c r="E260" s="51">
        <f t="shared" si="70"/>
        <v>-0.74210357716782327</v>
      </c>
      <c r="F260" s="51">
        <f t="shared" si="70"/>
        <v>-0.48700087915712525</v>
      </c>
      <c r="G260" s="51">
        <f t="shared" si="70"/>
        <v>-0.86464488670074491</v>
      </c>
      <c r="H260" s="51">
        <f t="shared" si="70"/>
        <v>-0.38835321124194755</v>
      </c>
      <c r="I260" s="51">
        <f t="shared" si="70"/>
        <v>-0.81678363304066881</v>
      </c>
      <c r="J260" s="51">
        <f t="shared" si="71"/>
        <v>0</v>
      </c>
      <c r="K260" s="51">
        <f t="shared" si="71"/>
        <v>0</v>
      </c>
      <c r="L260" s="51">
        <f t="shared" si="71"/>
        <v>0</v>
      </c>
      <c r="M260" s="51">
        <f t="shared" si="71"/>
        <v>0</v>
      </c>
      <c r="N260" s="51">
        <f t="shared" si="71"/>
        <v>0</v>
      </c>
      <c r="O260" s="52">
        <f t="shared" si="72"/>
        <v>-0.61881719261042401</v>
      </c>
    </row>
    <row r="261" spans="1:15" ht="18.600000000000001" hidden="1" thickBot="1" x14ac:dyDescent="0.4">
      <c r="A261" s="6"/>
      <c r="B261" s="50" t="s">
        <v>52</v>
      </c>
      <c r="C261" s="53">
        <f t="shared" si="70"/>
        <v>0.31327912759441195</v>
      </c>
      <c r="D261" s="53">
        <f t="shared" si="70"/>
        <v>-7.3134666576344362E-2</v>
      </c>
      <c r="E261" s="53">
        <f t="shared" si="70"/>
        <v>3.609222140508949E-2</v>
      </c>
      <c r="F261" s="53">
        <f t="shared" si="70"/>
        <v>0.15697850816669359</v>
      </c>
      <c r="G261" s="53">
        <f t="shared" si="70"/>
        <v>3.7939831487202882E-3</v>
      </c>
      <c r="H261" s="53">
        <f t="shared" si="70"/>
        <v>0.17610494921533967</v>
      </c>
      <c r="I261" s="53">
        <f t="shared" si="70"/>
        <v>8.6566595123192286E-2</v>
      </c>
      <c r="J261" s="53">
        <f t="shared" si="70"/>
        <v>0</v>
      </c>
      <c r="K261" s="53">
        <f t="shared" si="70"/>
        <v>0</v>
      </c>
      <c r="L261" s="53">
        <f t="shared" si="70"/>
        <v>0</v>
      </c>
      <c r="M261" s="53">
        <f t="shared" si="70"/>
        <v>0</v>
      </c>
      <c r="N261" s="53">
        <f t="shared" si="70"/>
        <v>0</v>
      </c>
      <c r="O261" s="54">
        <f t="shared" si="72"/>
        <v>0.31327912759441195</v>
      </c>
    </row>
    <row r="262" spans="1:15" hidden="1" x14ac:dyDescent="0.3">
      <c r="A262" s="4" t="s">
        <v>53</v>
      </c>
      <c r="C262" s="55"/>
      <c r="D262" s="55"/>
      <c r="E262" s="55"/>
      <c r="F262" s="55"/>
      <c r="G262" s="55"/>
      <c r="H262" s="55"/>
      <c r="I262" s="55"/>
      <c r="J262" s="55"/>
      <c r="K262" s="55"/>
      <c r="L262" s="55"/>
      <c r="M262" s="55"/>
      <c r="N262" s="55"/>
    </row>
    <row r="263" spans="1:15" hidden="1" x14ac:dyDescent="0.3">
      <c r="A263" s="5" t="s">
        <v>15</v>
      </c>
      <c r="B263" s="5" t="s">
        <v>16</v>
      </c>
      <c r="C263" s="15">
        <f t="shared" ref="C263:C268" si="73">C247</f>
        <v>79949.723519495223</v>
      </c>
      <c r="D263" s="15">
        <f t="shared" ref="D263:D268" si="74">D247+C263</f>
        <v>55737.434880012122</v>
      </c>
      <c r="E263" s="56"/>
      <c r="F263" s="56"/>
      <c r="G263" s="56"/>
      <c r="H263" s="56"/>
      <c r="I263" s="56"/>
      <c r="J263" s="56"/>
      <c r="K263" s="56"/>
      <c r="L263" s="56"/>
      <c r="M263" s="56"/>
      <c r="N263" s="56"/>
    </row>
    <row r="264" spans="1:15" hidden="1" x14ac:dyDescent="0.3">
      <c r="A264" s="5" t="s">
        <v>17</v>
      </c>
      <c r="B264" s="5" t="s">
        <v>18</v>
      </c>
      <c r="C264" s="15">
        <f t="shared" si="73"/>
        <v>13256.728385174771</v>
      </c>
      <c r="D264" s="15">
        <f t="shared" si="74"/>
        <v>15973.474572792133</v>
      </c>
      <c r="E264" s="56"/>
      <c r="F264" s="56"/>
      <c r="G264" s="56"/>
      <c r="H264" s="56"/>
      <c r="I264" s="56"/>
      <c r="J264" s="56"/>
      <c r="K264" s="56"/>
      <c r="L264" s="56"/>
      <c r="M264" s="56"/>
      <c r="N264" s="56"/>
    </row>
    <row r="265" spans="1:15" hidden="1" x14ac:dyDescent="0.3">
      <c r="A265" s="5" t="s">
        <v>19</v>
      </c>
      <c r="B265" s="5" t="s">
        <v>20</v>
      </c>
      <c r="C265" s="15">
        <f t="shared" si="73"/>
        <v>145456.17806070519</v>
      </c>
      <c r="D265" s="15">
        <f t="shared" si="74"/>
        <v>157352.03060178156</v>
      </c>
      <c r="E265" s="56"/>
      <c r="F265" s="56"/>
      <c r="G265" s="56"/>
      <c r="H265" s="56"/>
      <c r="I265" s="56"/>
      <c r="J265" s="56"/>
      <c r="K265" s="56"/>
      <c r="L265" s="56"/>
      <c r="M265" s="56"/>
      <c r="N265" s="56"/>
    </row>
    <row r="266" spans="1:15" hidden="1" x14ac:dyDescent="0.3">
      <c r="A266" s="5" t="s">
        <v>21</v>
      </c>
      <c r="B266" s="5" t="s">
        <v>22</v>
      </c>
      <c r="C266" s="15">
        <f t="shared" si="73"/>
        <v>48758.255312473178</v>
      </c>
      <c r="D266" s="15">
        <f t="shared" si="74"/>
        <v>57122.67268456606</v>
      </c>
      <c r="E266" s="56"/>
      <c r="F266" s="56"/>
      <c r="G266" s="56"/>
      <c r="H266" s="56"/>
      <c r="I266" s="56"/>
      <c r="J266" s="56"/>
      <c r="K266" s="56"/>
      <c r="L266" s="56"/>
      <c r="M266" s="56"/>
      <c r="N266" s="56"/>
    </row>
    <row r="267" spans="1:15" hidden="1" x14ac:dyDescent="0.3">
      <c r="A267" s="5" t="s">
        <v>23</v>
      </c>
      <c r="B267" s="5" t="s">
        <v>24</v>
      </c>
      <c r="C267" s="15">
        <f t="shared" si="73"/>
        <v>-8062.7857397355219</v>
      </c>
      <c r="D267" s="15">
        <f t="shared" si="74"/>
        <v>-45154.509380971183</v>
      </c>
      <c r="E267" s="56"/>
      <c r="F267" s="56"/>
      <c r="G267" s="56"/>
      <c r="H267" s="56"/>
      <c r="I267" s="56"/>
      <c r="J267" s="56"/>
      <c r="K267" s="56"/>
      <c r="L267" s="56"/>
      <c r="M267" s="56"/>
      <c r="N267" s="56"/>
    </row>
    <row r="268" spans="1:15" hidden="1" x14ac:dyDescent="0.3">
      <c r="A268" s="5" t="s">
        <v>25</v>
      </c>
      <c r="B268" s="5" t="s">
        <v>26</v>
      </c>
      <c r="C268" s="15">
        <f t="shared" si="73"/>
        <v>-14055.511292106523</v>
      </c>
      <c r="D268" s="15">
        <f t="shared" si="74"/>
        <v>-46400.474106547597</v>
      </c>
      <c r="E268" s="56"/>
      <c r="F268" s="56"/>
      <c r="G268" s="56"/>
      <c r="H268" s="56"/>
      <c r="I268" s="56"/>
      <c r="J268" s="56"/>
      <c r="K268" s="56"/>
      <c r="L268" s="56"/>
      <c r="M268" s="56"/>
      <c r="N268" s="56"/>
    </row>
    <row r="269" spans="1:15" ht="16.2" hidden="1" thickBot="1" x14ac:dyDescent="0.35">
      <c r="C269" s="57">
        <f>SUM(C263:C268)</f>
        <v>265302.58824600629</v>
      </c>
      <c r="D269" s="57">
        <f t="shared" ref="D269:N269" si="75">SUM(D263:D268)</f>
        <v>194630.62925163307</v>
      </c>
      <c r="E269" s="58">
        <f t="shared" si="75"/>
        <v>0</v>
      </c>
      <c r="F269" s="58">
        <f t="shared" si="75"/>
        <v>0</v>
      </c>
      <c r="G269" s="58">
        <f t="shared" si="75"/>
        <v>0</v>
      </c>
      <c r="H269" s="58">
        <f t="shared" si="75"/>
        <v>0</v>
      </c>
      <c r="I269" s="58">
        <f t="shared" si="75"/>
        <v>0</v>
      </c>
      <c r="J269" s="58">
        <f t="shared" si="75"/>
        <v>0</v>
      </c>
      <c r="K269" s="58">
        <f t="shared" si="75"/>
        <v>0</v>
      </c>
      <c r="L269" s="58">
        <f t="shared" si="75"/>
        <v>0</v>
      </c>
      <c r="M269" s="58">
        <f t="shared" si="75"/>
        <v>0</v>
      </c>
      <c r="N269" s="58">
        <f t="shared" si="75"/>
        <v>0</v>
      </c>
    </row>
    <row r="270" spans="1:15" hidden="1" x14ac:dyDescent="0.3"/>
    <row r="273" spans="1:15" ht="23.25" customHeight="1" x14ac:dyDescent="0.3">
      <c r="A273" s="4"/>
      <c r="D273" s="55"/>
      <c r="H273" s="59"/>
      <c r="I273" s="60"/>
      <c r="J273" s="59"/>
      <c r="K273" s="60"/>
      <c r="L273" s="59"/>
      <c r="M273" s="60"/>
      <c r="O273" s="60"/>
    </row>
    <row r="274" spans="1:15" x14ac:dyDescent="0.3"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2"/>
    </row>
    <row r="275" spans="1:15" x14ac:dyDescent="0.3">
      <c r="C275" s="61"/>
      <c r="D275" s="61"/>
      <c r="E275" s="61"/>
      <c r="F275" s="61"/>
      <c r="G275" s="61"/>
      <c r="H275" s="61"/>
      <c r="I275" s="61"/>
      <c r="J275" s="61"/>
      <c r="K275" s="61"/>
      <c r="L275" s="61"/>
      <c r="M275" s="61"/>
      <c r="N275" s="61"/>
      <c r="O275" s="62"/>
    </row>
    <row r="276" spans="1:15" x14ac:dyDescent="0.3">
      <c r="C276" s="61"/>
      <c r="D276" s="61"/>
      <c r="E276" s="61"/>
      <c r="F276" s="61"/>
      <c r="G276" s="61"/>
      <c r="H276" s="61"/>
      <c r="I276" s="61"/>
      <c r="J276" s="61"/>
      <c r="K276" s="61"/>
      <c r="L276" s="61"/>
      <c r="M276" s="61"/>
      <c r="N276" s="61"/>
      <c r="O276" s="62"/>
    </row>
    <row r="277" spans="1:15" x14ac:dyDescent="0.3">
      <c r="C277" s="61"/>
      <c r="D277" s="61"/>
      <c r="E277" s="61"/>
      <c r="F277" s="61"/>
      <c r="G277" s="61"/>
      <c r="H277" s="61"/>
      <c r="I277" s="61"/>
      <c r="J277" s="61"/>
      <c r="K277" s="61"/>
      <c r="L277" s="61"/>
      <c r="M277" s="61"/>
      <c r="N277" s="61"/>
      <c r="O277" s="62"/>
    </row>
    <row r="278" spans="1:15" x14ac:dyDescent="0.3">
      <c r="C278" s="61"/>
      <c r="D278" s="61"/>
      <c r="E278" s="61"/>
      <c r="F278" s="61"/>
      <c r="G278" s="61"/>
      <c r="H278" s="61"/>
    </row>
    <row r="279" spans="1:15" x14ac:dyDescent="0.3">
      <c r="C279" s="61"/>
      <c r="D279" s="61"/>
      <c r="E279" s="61"/>
      <c r="F279" s="61"/>
      <c r="G279" s="61"/>
      <c r="H279" s="61"/>
    </row>
    <row r="280" spans="1:15" x14ac:dyDescent="0.3">
      <c r="C280" s="62"/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Tyson Bartlett</dc:creator>
  <cp:lastModifiedBy>Kami Ashby</cp:lastModifiedBy>
  <dcterms:created xsi:type="dcterms:W3CDTF">2025-02-05T16:09:33Z</dcterms:created>
  <dcterms:modified xsi:type="dcterms:W3CDTF">2025-02-06T18:24:38Z</dcterms:modified>
</cp:coreProperties>
</file>