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261bfc94fc5eef5/Desktop/"/>
    </mc:Choice>
  </mc:AlternateContent>
  <xr:revisionPtr revIDLastSave="0" documentId="8_{A222893D-2FCC-4B36-B967-F6D1161D7075}" xr6:coauthVersionLast="47" xr6:coauthVersionMax="47" xr10:uidLastSave="{00000000-0000-0000-0000-000000000000}"/>
  <bookViews>
    <workbookView xWindow="-108" yWindow="492" windowWidth="23256" windowHeight="11856" activeTab="1" xr2:uid="{00000000-000D-0000-FFFF-FFFF00000000}"/>
  </bookViews>
  <sheets>
    <sheet name="part 1" sheetId="19" r:id="rId1"/>
    <sheet name="part 2" sheetId="21" r:id="rId2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9" i="19" l="1"/>
  <c r="D46" i="19"/>
  <c r="D38" i="19"/>
  <c r="E79" i="19"/>
  <c r="E38" i="19"/>
  <c r="E46" i="19"/>
  <c r="I38" i="19"/>
  <c r="F79" i="19"/>
  <c r="G79" i="19"/>
  <c r="F38" i="19"/>
  <c r="G38" i="19"/>
  <c r="H38" i="19"/>
  <c r="I46" i="21"/>
  <c r="I39" i="21"/>
  <c r="I30" i="21"/>
  <c r="H30" i="21"/>
  <c r="G30" i="21"/>
  <c r="D56" i="19"/>
  <c r="E56" i="19"/>
  <c r="F56" i="19"/>
  <c r="H79" i="19"/>
  <c r="I79" i="19"/>
  <c r="I81" i="19" s="1"/>
  <c r="I56" i="19"/>
  <c r="I46" i="19"/>
  <c r="I27" i="19"/>
  <c r="I16" i="19"/>
  <c r="G56" i="19"/>
  <c r="H56" i="19"/>
  <c r="G46" i="19"/>
  <c r="H46" i="19"/>
  <c r="H16" i="19"/>
  <c r="H27" i="19" s="1"/>
  <c r="G16" i="19"/>
  <c r="G27" i="19" s="1"/>
  <c r="F16" i="19"/>
  <c r="F27" i="19" s="1"/>
  <c r="F46" i="19"/>
  <c r="E16" i="19"/>
  <c r="E27" i="19" s="1"/>
  <c r="D16" i="19"/>
  <c r="D27" i="19" s="1"/>
  <c r="F81" i="19" l="1"/>
  <c r="H46" i="21"/>
  <c r="G46" i="21"/>
  <c r="E46" i="21"/>
  <c r="D46" i="21"/>
  <c r="I17" i="21"/>
  <c r="I19" i="21" s="1"/>
  <c r="H17" i="21"/>
  <c r="H19" i="21" s="1"/>
  <c r="G17" i="21"/>
  <c r="G19" i="21" s="1"/>
  <c r="F17" i="21"/>
  <c r="F19" i="21" s="1"/>
  <c r="F48" i="21" s="1"/>
  <c r="E17" i="21"/>
  <c r="E19" i="21" s="1"/>
  <c r="D17" i="21"/>
  <c r="D19" i="21" s="1"/>
  <c r="D48" i="21" s="1"/>
  <c r="I48" i="21" l="1"/>
  <c r="G48" i="21"/>
  <c r="H48" i="21"/>
  <c r="H81" i="19"/>
  <c r="G81" i="19"/>
  <c r="E48" i="2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John Motley</author>
    <author>Ticaboo Utility</author>
    <author>tc={69E48709-BDC7-4FFD-AEB5-5A85436233BB}</author>
  </authors>
  <commentList>
    <comment ref="I20" authorId="0" shapeId="0" xr:uid="{ECD97FDD-8D95-4FAD-A311-B41C1EC8BEF9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2025 budget reflects decrease in NLP garbage revenue adjustment.</t>
        </r>
      </text>
    </comment>
    <comment ref="H32" authorId="0" shapeId="0" xr:uid="{A1DB9F9F-C8FA-4744-9FA5-74803BE73201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Other expenses lumped into this by larson. This will break down in 2025 in house accounting.
</t>
        </r>
      </text>
    </comment>
    <comment ref="H35" authorId="1" shapeId="0" xr:uid="{51E6635F-DF84-4FF8-AE61-4C149B4F7555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Includes office supplies ($381.50, advertising and promo ($552.00, bank service charges ($191.48), interest expense ($45.41, general supplies ($685.62), and "administrative expense-other ($1465.54)</t>
        </r>
      </text>
    </comment>
    <comment ref="F37" authorId="2" shapeId="0" xr:uid="{69E48709-BDC7-4FFD-AEB5-5A85436233BB}">
      <text>
        <t>[Threaded comment]
Your version of Excel allows you to read this threaded comment; however, any edits to it will get removed if the file is opened in a newer version of Excel. Learn more: https://go.microsoft.com/fwlink/?linkid=870924
Comment:
    Examine all dues including maintain x yearly</t>
      </text>
    </comment>
    <comment ref="H37" authorId="1" shapeId="0" xr:uid="{0CAEFF29-3022-4E98-AD5A-02080A80D4DC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Includes water expense dues and subscriptions ($540)</t>
        </r>
      </text>
    </comment>
    <comment ref="I41" authorId="0" shapeId="0" xr:uid="{ED4FF74C-18A6-4656-B21A-9AEFD6E4C537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Expected decrease from in house accounting. Budget is for possible Quick Books Subscription. Actual expected fees is less than budgeted.</t>
        </r>
      </text>
    </comment>
    <comment ref="I43" authorId="0" shapeId="0" xr:uid="{C90666F8-FA2F-4796-9E84-06810FCA367C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No rate study fees or consulting fees anticipated for 2025.</t>
        </r>
      </text>
    </comment>
    <comment ref="I44" authorId="0" shapeId="0" xr:uid="{EE3FCA8C-F808-4977-8227-754BBD17F773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May vary upward based on water rights litigation.</t>
        </r>
      </text>
    </comment>
    <comment ref="I45" authorId="0" shapeId="0" xr:uid="{4A980029-B2C3-4683-938B-C45605AE0D46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Expected cost of services inflation adjustment and accounting in house labor expense. Offset by other accounting expense reduction by 50% or more. </t>
        </r>
      </text>
    </comment>
    <comment ref="H49" authorId="1" shapeId="0" xr:uid="{8078C39F-BC07-4B49-ADBB-91E983B8EC19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Regulation fees ($1830) and generator permits/fees ($542.0)
</t>
        </r>
      </text>
    </comment>
    <comment ref="H52" authorId="1" shapeId="0" xr:uid="{452239D9-7472-4492-9A2B-45722B9DF754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EOY prediction
$178,779.00 YTD
$59,573.00 allowance for rest of year</t>
        </r>
      </text>
    </comment>
    <comment ref="I52" authorId="0" shapeId="0" xr:uid="{D767C17F-55EE-446D-9D07-9B4B35E98949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Projected price of diesel fuel staying stabil or dropping for 2025.
</t>
        </r>
      </text>
    </comment>
    <comment ref="H53" authorId="1" shapeId="0" xr:uid="{FF9FEBC0-513D-46C6-A6B2-22DEA3745842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includes "Operations-other" ($997.48), $25k predicted 4th Quarter repairs to MQ, $1051.88 estimated transport MQ to GJ, Wheeler CAT current (unpaid) liabilities $9867.00, Western Breaker current (unpaid) liabilities $3689.39</t>
        </r>
      </text>
    </comment>
    <comment ref="I53" authorId="0" shapeId="0" xr:uid="{B061CA88-2E08-4F08-81C0-6566D85EF2B5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Drop is from anticipated 1 C9 rebuild offsetting cost on that machine from age/hours related M&amp;R costs. </t>
        </r>
      </text>
    </comment>
    <comment ref="H58" authorId="1" shapeId="0" xr:uid="{B43C8537-0C07-4B3D-AB9F-23A920CFEB64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Categorized under "administrative expeneses" on P&amp;L-no $
Check bill.com for category.</t>
        </r>
      </text>
    </comment>
    <comment ref="G61" authorId="0" shapeId="0" xr:uid="{F8D5B634-5A63-4934-9003-2997052ADB25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Expense varies up and down from year to year based on 2-3 and 5 year test requirements.</t>
        </r>
      </text>
    </comment>
    <comment ref="I62" authorId="0" shapeId="0" xr:uid="{ED77A724-737C-4C6B-80E6-9DA638482724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Increased for 2025 due to age and solar grid work expected.</t>
        </r>
      </text>
    </comment>
    <comment ref="G72" authorId="0" shapeId="0" xr:uid="{B36823CF-BA32-4808-8746-DDBB49117244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Inserted to show what previous balances would look like using 2025 rule for depreciation in operating budget. 
</t>
        </r>
      </text>
    </comment>
    <comment ref="H72" authorId="0" shapeId="0" xr:uid="{9AD3B6B1-D442-4552-9972-279352DA3EE6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Put in this year for comparison to 2025 after audit showed need to include.
</t>
        </r>
      </text>
    </comment>
    <comment ref="I72" authorId="0" shapeId="0" xr:uid="{F9707A10-BCA2-4AFF-BD01-4F8492AA06EB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New operating expense for 2025 budget per last audit to include going forward.</t>
        </r>
      </text>
    </comment>
    <comment ref="I76" authorId="0" shapeId="0" xr:uid="{BD22E29A-D8A2-4A04-BA11-793548EFFB68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Required per 2024 audit results for 2025 budget to offset loss on paper to show $0 balance budget.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Ticaboo Utility</author>
    <author>John Motley</author>
  </authors>
  <commentList>
    <comment ref="H26" authorId="0" shapeId="0" xr:uid="{5C873DBF-CC8E-4E2A-BF4D-1F97C5AE7CBC}">
      <text>
        <r>
          <rPr>
            <b/>
            <sz val="9"/>
            <color indexed="81"/>
            <rFont val="Tahoma"/>
            <charset val="1"/>
          </rPr>
          <t>Ticaboo Utility:</t>
        </r>
        <r>
          <rPr>
            <sz val="9"/>
            <color indexed="81"/>
            <rFont val="Tahoma"/>
            <charset val="1"/>
          </rPr>
          <t xml:space="preserve">
These are the total bonds, paid in full for 2024</t>
        </r>
      </text>
    </comment>
    <comment ref="I30" authorId="1" shapeId="0" xr:uid="{C2A6AC31-16A5-44B7-9D93-DBFF72FD80FE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With no bond fund, bonds are paid for 2025 from operating account as they have been in the past. </t>
        </r>
      </text>
    </comment>
    <comment ref="I39" authorId="1" shapeId="0" xr:uid="{11763105-357E-4C41-B0C2-61D9D933871C}">
      <text>
        <r>
          <rPr>
            <b/>
            <sz val="9"/>
            <color indexed="81"/>
            <rFont val="Tahoma"/>
            <family val="2"/>
          </rPr>
          <t>John Motley:</t>
        </r>
        <r>
          <rPr>
            <sz val="9"/>
            <color indexed="81"/>
            <rFont val="Tahoma"/>
            <family val="2"/>
          </rPr>
          <t xml:space="preserve">
$77,000 currently in reserve account with an under estimation/budget of revenues of $40,000 to meet $110,000 capital expense cash needs.
</t>
        </r>
      </text>
    </comment>
  </commentList>
</comments>
</file>

<file path=xl/sharedStrings.xml><?xml version="1.0" encoding="utf-8"?>
<sst xmlns="http://schemas.openxmlformats.org/spreadsheetml/2006/main" count="139" uniqueCount="114">
  <si>
    <t>Part I</t>
  </si>
  <si>
    <t>(a)</t>
  </si>
  <si>
    <t>(b)</t>
  </si>
  <si>
    <t>(c)</t>
  </si>
  <si>
    <t>(d)</t>
  </si>
  <si>
    <t>CONTINUE ON PAGE 2 WITH PART II</t>
  </si>
  <si>
    <t>Part II</t>
  </si>
  <si>
    <t>1.10</t>
  </si>
  <si>
    <t>Revenues</t>
  </si>
  <si>
    <t>Total Revenues</t>
  </si>
  <si>
    <t>Capital Outlay</t>
  </si>
  <si>
    <t>Transfers to Other Funds</t>
  </si>
  <si>
    <t>Total Expenditures / Expenses</t>
  </si>
  <si>
    <t>Net Income / (Loss)</t>
  </si>
  <si>
    <t>Budget</t>
  </si>
  <si>
    <t xml:space="preserve">Budget </t>
  </si>
  <si>
    <t>Prior Year</t>
  </si>
  <si>
    <t>Current Year</t>
  </si>
  <si>
    <t>Expenses</t>
  </si>
  <si>
    <t>Actual Expenses</t>
  </si>
  <si>
    <t>Debt Service</t>
  </si>
  <si>
    <t>Other:</t>
  </si>
  <si>
    <t>Contribution to Fund Balance</t>
  </si>
  <si>
    <t>Other Financing Uses:</t>
  </si>
  <si>
    <t>1.11</t>
  </si>
  <si>
    <t>1.12</t>
  </si>
  <si>
    <t>2.10</t>
  </si>
  <si>
    <t>2.11</t>
  </si>
  <si>
    <t>2.12</t>
  </si>
  <si>
    <t>Capital Projects and Debt Service Fund</t>
  </si>
  <si>
    <t>Capital Projects Fund</t>
  </si>
  <si>
    <t>Debt Service Fund</t>
  </si>
  <si>
    <t>Property Taxes</t>
  </si>
  <si>
    <t>Fee-in-Lieu of Taxes</t>
  </si>
  <si>
    <t>Investment/Interest Income</t>
  </si>
  <si>
    <t>Transfers From:</t>
  </si>
  <si>
    <t>1.6</t>
  </si>
  <si>
    <t>1.7</t>
  </si>
  <si>
    <t>1.8</t>
  </si>
  <si>
    <t>Beginning Fund Balance</t>
  </si>
  <si>
    <t>Available for Use</t>
  </si>
  <si>
    <t>Retirement of Bonds</t>
  </si>
  <si>
    <t>Interest on Bonds</t>
  </si>
  <si>
    <t>Total Expenses</t>
  </si>
  <si>
    <t>Name</t>
  </si>
  <si>
    <t>Fiscal Year</t>
  </si>
  <si>
    <t>Adopted Budget</t>
  </si>
  <si>
    <t>2.6</t>
  </si>
  <si>
    <t>2.7</t>
  </si>
  <si>
    <t>2.8</t>
  </si>
  <si>
    <t>Ending Fund Balance</t>
  </si>
  <si>
    <t>Bond Issues</t>
  </si>
  <si>
    <t>Local and Special Service Districts</t>
  </si>
  <si>
    <r>
      <t xml:space="preserve">Form: </t>
    </r>
    <r>
      <rPr>
        <b/>
        <sz val="8"/>
        <rFont val="Arial"/>
        <family val="2"/>
      </rPr>
      <t>SD-BUD-1-2012</t>
    </r>
  </si>
  <si>
    <t>501-301400 ELECTRIC</t>
  </si>
  <si>
    <t>30040405- Base Rate</t>
  </si>
  <si>
    <t>30040405- KWH Usage</t>
  </si>
  <si>
    <t>Total Revenues 501-301400 ELECTRIC</t>
  </si>
  <si>
    <t>Ticaboo Utility Improvement District</t>
  </si>
  <si>
    <t>Actual Revenues</t>
  </si>
  <si>
    <t>501-300900 WATER</t>
  </si>
  <si>
    <t>501-300800 SEWER</t>
  </si>
  <si>
    <t>30040403 GARBAGE</t>
  </si>
  <si>
    <t>30040403 LANDFILL</t>
  </si>
  <si>
    <t>301401- Administration Overhead</t>
  </si>
  <si>
    <t>40050100- Phone/Internet</t>
  </si>
  <si>
    <t>40020300 General Liability Insurance</t>
  </si>
  <si>
    <t>40020900 Meetings/Travel/CEUs</t>
  </si>
  <si>
    <t>40050100 Office Supplies and Forms</t>
  </si>
  <si>
    <t xml:space="preserve">40020600 Postage and Delievery </t>
  </si>
  <si>
    <t>Professional Fees</t>
  </si>
  <si>
    <t>40020103 Annual Audit Fees</t>
  </si>
  <si>
    <t>40020103 Legal Fees</t>
  </si>
  <si>
    <t>500-301401-40020101 Electric Bond</t>
  </si>
  <si>
    <t>40040400- Public Utilities Fees</t>
  </si>
  <si>
    <t>POWER PLANT GENERATOR COSTS</t>
  </si>
  <si>
    <t xml:space="preserve">40050201-Fuel </t>
  </si>
  <si>
    <t>40050200- Oil</t>
  </si>
  <si>
    <t>40050200- Parts and Supplies</t>
  </si>
  <si>
    <t>40050200 - Operation- Maintenance and Repairs</t>
  </si>
  <si>
    <t>Total Generator Costs</t>
  </si>
  <si>
    <t>40020103 Accounting Fees</t>
  </si>
  <si>
    <t>40020103  Management Fee</t>
  </si>
  <si>
    <t>40050200- Automobile R&amp;M</t>
  </si>
  <si>
    <t>Water Expense</t>
  </si>
  <si>
    <t>40020102- Water Testing Labs</t>
  </si>
  <si>
    <t>40020800  Dues and Subscriptions</t>
  </si>
  <si>
    <t>40050603- Repairs and Maintenance well and dist.</t>
  </si>
  <si>
    <t>Sewer Expense</t>
  </si>
  <si>
    <t>4012000- Depreciation</t>
  </si>
  <si>
    <t>40050100- Repair and Maintenance</t>
  </si>
  <si>
    <t>Landfill Expense</t>
  </si>
  <si>
    <t xml:space="preserve">40050604- Repair and Maintenance </t>
  </si>
  <si>
    <t>Sewer Bond 2012A</t>
  </si>
  <si>
    <t>Sewer Bond 2012B</t>
  </si>
  <si>
    <t>Electric Bond 2013</t>
  </si>
  <si>
    <t>Water Bond 2015</t>
  </si>
  <si>
    <t>Bond Repayment Fees</t>
  </si>
  <si>
    <t>Total Administration Overhead</t>
  </si>
  <si>
    <t>Total Professional Fees</t>
  </si>
  <si>
    <t>Connection Fees</t>
  </si>
  <si>
    <t>Late Fees</t>
  </si>
  <si>
    <t>500-301401 Electric Consulting/ Environmental Consult</t>
  </si>
  <si>
    <t>Enterprise Fund 2024</t>
  </si>
  <si>
    <t>Enterprise Fund 2025</t>
  </si>
  <si>
    <t xml:space="preserve">Actual Expenses </t>
  </si>
  <si>
    <t>2025 Final and 2025 Draft</t>
  </si>
  <si>
    <t xml:space="preserve"> Enterprise Fund</t>
  </si>
  <si>
    <t>Depreciation Cumulative equip &amp; Assets</t>
  </si>
  <si>
    <t>C9 Generator rebuild</t>
  </si>
  <si>
    <t>C9 Generator breaker re-fit</t>
  </si>
  <si>
    <t>Water dist. Valve replacement</t>
  </si>
  <si>
    <t>Total Capital projects</t>
  </si>
  <si>
    <t>Bond repayment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</si>
</sst>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auto="1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4" fontId="13" fillId="0" borderId="0" applyFont="0" applyFill="0" applyBorder="0" applyAlignment="0" applyProtection="0"/>
  </cellStyleXfs>
  <cellXfs count="14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8" fillId="0" borderId="10" xfId="0" applyFont="1" applyBorder="1"/>
    <xf numFmtId="0" fontId="1" fillId="3" borderId="14" xfId="0" applyFont="1" applyFill="1" applyBorder="1"/>
    <xf numFmtId="0" fontId="8" fillId="0" borderId="14" xfId="0" applyFont="1" applyBorder="1"/>
    <xf numFmtId="0" fontId="1" fillId="0" borderId="6" xfId="0" applyFont="1" applyBorder="1"/>
    <xf numFmtId="0" fontId="8" fillId="0" borderId="5" xfId="0" applyFont="1" applyBorder="1" applyAlignment="1">
      <alignment horizontal="left"/>
    </xf>
    <xf numFmtId="0" fontId="8" fillId="0" borderId="6" xfId="0" applyFont="1" applyBorder="1"/>
    <xf numFmtId="0" fontId="8" fillId="0" borderId="14" xfId="0" applyFont="1" applyBorder="1" applyAlignment="1">
      <alignment horizontal="left"/>
    </xf>
    <xf numFmtId="0" fontId="8" fillId="0" borderId="19" xfId="0" applyFont="1" applyBorder="1" applyAlignment="1">
      <alignment horizontal="left"/>
    </xf>
    <xf numFmtId="0" fontId="8" fillId="0" borderId="19" xfId="0" applyFont="1" applyBorder="1"/>
    <xf numFmtId="0" fontId="8" fillId="0" borderId="1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3" borderId="19" xfId="0" applyFont="1" applyFill="1" applyBorder="1"/>
    <xf numFmtId="0" fontId="1" fillId="3" borderId="1" xfId="0" applyFont="1" applyFill="1" applyBorder="1"/>
    <xf numFmtId="49" fontId="8" fillId="0" borderId="1" xfId="0" applyNumberFormat="1" applyFont="1" applyBorder="1" applyAlignment="1">
      <alignment horizontal="left"/>
    </xf>
    <xf numFmtId="49" fontId="8" fillId="0" borderId="10" xfId="0" applyNumberFormat="1" applyFont="1" applyBorder="1" applyAlignment="1">
      <alignment horizontal="left"/>
    </xf>
    <xf numFmtId="49" fontId="8" fillId="0" borderId="5" xfId="0" applyNumberFormat="1" applyFont="1" applyBorder="1" applyAlignment="1">
      <alignment horizontal="left"/>
    </xf>
    <xf numFmtId="0" fontId="4" fillId="0" borderId="2" xfId="0" applyFont="1" applyBorder="1"/>
    <xf numFmtId="0" fontId="4" fillId="0" borderId="5" xfId="0" applyFont="1" applyBorder="1"/>
    <xf numFmtId="0" fontId="2" fillId="0" borderId="7" xfId="0" applyFont="1" applyBorder="1"/>
    <xf numFmtId="0" fontId="11" fillId="0" borderId="8" xfId="0" applyFont="1" applyBorder="1"/>
    <xf numFmtId="0" fontId="1" fillId="0" borderId="1" xfId="0" applyFont="1" applyBorder="1"/>
    <xf numFmtId="0" fontId="1" fillId="0" borderId="24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3" xfId="0" applyFont="1" applyBorder="1"/>
    <xf numFmtId="0" fontId="7" fillId="0" borderId="2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" fillId="0" borderId="26" xfId="0" applyFont="1" applyBorder="1"/>
    <xf numFmtId="0" fontId="1" fillId="0" borderId="27" xfId="0" applyFont="1" applyBorder="1"/>
    <xf numFmtId="0" fontId="8" fillId="0" borderId="28" xfId="0" applyFont="1" applyBorder="1" applyAlignment="1">
      <alignment horizontal="left"/>
    </xf>
    <xf numFmtId="0" fontId="8" fillId="0" borderId="31" xfId="0" applyFont="1" applyBorder="1"/>
    <xf numFmtId="0" fontId="5" fillId="0" borderId="17" xfId="0" applyFont="1" applyBorder="1" applyAlignment="1">
      <alignment horizontal="left"/>
    </xf>
    <xf numFmtId="0" fontId="1" fillId="0" borderId="11" xfId="0" applyFont="1" applyBorder="1" applyAlignment="1">
      <alignment horizontal="center"/>
    </xf>
    <xf numFmtId="0" fontId="4" fillId="0" borderId="7" xfId="0" applyFont="1" applyBorder="1" applyAlignment="1">
      <alignment vertical="top"/>
    </xf>
    <xf numFmtId="0" fontId="4" fillId="0" borderId="9" xfId="0" applyFont="1" applyBorder="1" applyAlignment="1">
      <alignment vertical="top"/>
    </xf>
    <xf numFmtId="164" fontId="8" fillId="0" borderId="1" xfId="0" applyNumberFormat="1" applyFont="1" applyBorder="1"/>
    <xf numFmtId="164" fontId="1" fillId="3" borderId="1" xfId="0" applyNumberFormat="1" applyFont="1" applyFill="1" applyBorder="1"/>
    <xf numFmtId="164" fontId="8" fillId="0" borderId="10" xfId="0" applyNumberFormat="1" applyFont="1" applyBorder="1"/>
    <xf numFmtId="164" fontId="8" fillId="0" borderId="31" xfId="0" applyNumberFormat="1" applyFont="1" applyBorder="1"/>
    <xf numFmtId="44" fontId="8" fillId="0" borderId="1" xfId="0" applyNumberFormat="1" applyFont="1" applyBorder="1"/>
    <xf numFmtId="44" fontId="1" fillId="3" borderId="1" xfId="0" applyNumberFormat="1" applyFont="1" applyFill="1" applyBorder="1"/>
    <xf numFmtId="164" fontId="5" fillId="0" borderId="10" xfId="0" applyNumberFormat="1" applyFont="1" applyBorder="1"/>
    <xf numFmtId="164" fontId="8" fillId="3" borderId="19" xfId="0" applyNumberFormat="1" applyFont="1" applyFill="1" applyBorder="1"/>
    <xf numFmtId="4" fontId="8" fillId="0" borderId="31" xfId="0" applyNumberFormat="1" applyFont="1" applyBorder="1"/>
    <xf numFmtId="44" fontId="8" fillId="0" borderId="1" xfId="2" applyFont="1" applyBorder="1"/>
    <xf numFmtId="44" fontId="8" fillId="0" borderId="31" xfId="2" applyFont="1" applyBorder="1"/>
    <xf numFmtId="44" fontId="9" fillId="0" borderId="0" xfId="2" applyFont="1"/>
    <xf numFmtId="44" fontId="1" fillId="0" borderId="8" xfId="2" applyFont="1" applyBorder="1" applyAlignment="1">
      <alignment horizontal="center"/>
    </xf>
    <xf numFmtId="44" fontId="5" fillId="0" borderId="4" xfId="2" applyFont="1" applyBorder="1" applyAlignment="1">
      <alignment horizontal="center" vertical="center" wrapText="1"/>
    </xf>
    <xf numFmtId="44" fontId="1" fillId="0" borderId="0" xfId="2" applyFont="1"/>
    <xf numFmtId="44" fontId="1" fillId="3" borderId="14" xfId="2" applyFont="1" applyFill="1" applyBorder="1"/>
    <xf numFmtId="44" fontId="1" fillId="3" borderId="1" xfId="2" applyFont="1" applyFill="1" applyBorder="1"/>
    <xf numFmtId="44" fontId="8" fillId="0" borderId="10" xfId="2" applyFont="1" applyBorder="1"/>
    <xf numFmtId="44" fontId="8" fillId="0" borderId="19" xfId="2" applyFont="1" applyBorder="1"/>
    <xf numFmtId="44" fontId="1" fillId="0" borderId="22" xfId="2" applyFont="1" applyBorder="1" applyAlignment="1">
      <alignment horizontal="center"/>
    </xf>
    <xf numFmtId="44" fontId="8" fillId="0" borderId="10" xfId="2" applyFont="1" applyFill="1" applyBorder="1"/>
    <xf numFmtId="44" fontId="1" fillId="0" borderId="8" xfId="2" applyFont="1" applyBorder="1"/>
    <xf numFmtId="44" fontId="7" fillId="0" borderId="8" xfId="2" applyFont="1" applyBorder="1" applyAlignment="1">
      <alignment horizontal="center" vertical="center"/>
    </xf>
    <xf numFmtId="44" fontId="5" fillId="0" borderId="10" xfId="2" applyFont="1" applyBorder="1" applyAlignment="1">
      <alignment horizontal="center" vertical="center"/>
    </xf>
    <xf numFmtId="44" fontId="1" fillId="0" borderId="13" xfId="2" applyFont="1" applyBorder="1"/>
    <xf numFmtId="44" fontId="1" fillId="0" borderId="27" xfId="2" applyFont="1" applyBorder="1"/>
    <xf numFmtId="44" fontId="8" fillId="0" borderId="1" xfId="2" applyFont="1" applyFill="1" applyBorder="1"/>
    <xf numFmtId="0" fontId="5" fillId="0" borderId="18" xfId="0" applyFont="1" applyBorder="1" applyAlignment="1">
      <alignment horizontal="left"/>
    </xf>
    <xf numFmtId="0" fontId="12" fillId="0" borderId="11" xfId="2" applyNumberFormat="1" applyFont="1" applyBorder="1" applyAlignment="1">
      <alignment horizontal="center"/>
    </xf>
    <xf numFmtId="164" fontId="8" fillId="4" borderId="10" xfId="0" applyNumberFormat="1" applyFont="1" applyFill="1" applyBorder="1"/>
    <xf numFmtId="164" fontId="8" fillId="0" borderId="10" xfId="2" applyNumberFormat="1" applyFont="1" applyBorder="1"/>
    <xf numFmtId="164" fontId="1" fillId="0" borderId="27" xfId="0" applyNumberFormat="1" applyFont="1" applyBorder="1"/>
    <xf numFmtId="164" fontId="8" fillId="0" borderId="19" xfId="0" applyNumberFormat="1" applyFont="1" applyBorder="1"/>
    <xf numFmtId="164" fontId="8" fillId="3" borderId="1" xfId="0" applyNumberFormat="1" applyFont="1" applyFill="1" applyBorder="1"/>
    <xf numFmtId="0" fontId="8" fillId="0" borderId="1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10" fillId="0" borderId="18" xfId="0" applyFont="1" applyBorder="1" applyAlignment="1">
      <alignment horizontal="left"/>
    </xf>
    <xf numFmtId="0" fontId="3" fillId="0" borderId="23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4" fillId="0" borderId="16" xfId="0" applyFont="1" applyBorder="1" applyAlignment="1">
      <alignment vertical="top"/>
    </xf>
    <xf numFmtId="0" fontId="4" fillId="0" borderId="15" xfId="0" applyFont="1" applyBorder="1" applyAlignment="1">
      <alignment vertical="top"/>
    </xf>
    <xf numFmtId="0" fontId="8" fillId="0" borderId="12" xfId="0" applyFont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6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left" vertical="center"/>
    </xf>
    <xf numFmtId="0" fontId="5" fillId="0" borderId="29" xfId="0" applyFont="1" applyBorder="1" applyAlignment="1">
      <alignment horizontal="left"/>
    </xf>
    <xf numFmtId="0" fontId="5" fillId="0" borderId="30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5" fillId="0" borderId="18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0" fillId="0" borderId="23" xfId="0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left"/>
    </xf>
    <xf numFmtId="0" fontId="5" fillId="0" borderId="21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left"/>
    </xf>
    <xf numFmtId="0" fontId="5" fillId="0" borderId="15" xfId="0" applyFont="1" applyBorder="1" applyAlignment="1">
      <alignment horizontal="left"/>
    </xf>
  </cellXfs>
  <cellStyles count="3">
    <cellStyle name="Currency" xfId="2" builtinId="4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John Motley" id="{16269115-8C25-4D6B-8C5F-35DCA8569003}" userId="f261bfc94fc5eef5" providerId="Windows Live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37" dT="2023-09-14T22:36:26.94" personId="{16269115-8C25-4D6B-8C5F-35DCA8569003}" id="{69E48709-BDC7-4FFD-AEB5-5A85436233BB}">
    <text>Examine all dues including maintain x yearly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84"/>
  <sheetViews>
    <sheetView showGridLines="0" topLeftCell="A18" zoomScaleNormal="100" workbookViewId="0">
      <selection activeCell="I46" sqref="I46"/>
    </sheetView>
  </sheetViews>
  <sheetFormatPr defaultColWidth="9.109375" defaultRowHeight="13.2" x14ac:dyDescent="0.25"/>
  <cols>
    <col min="1" max="1" width="6.33203125" style="1" customWidth="1"/>
    <col min="2" max="2" width="41.109375" style="1" customWidth="1"/>
    <col min="3" max="3" width="13.88671875" style="1" customWidth="1"/>
    <col min="4" max="6" width="21.109375" style="1" customWidth="1"/>
    <col min="7" max="8" width="21.109375" style="67" customWidth="1"/>
    <col min="9" max="9" width="21.109375" style="1" customWidth="1"/>
    <col min="10" max="16384" width="9.109375" style="1"/>
  </cols>
  <sheetData>
    <row r="1" spans="1:11" ht="24.6" x14ac:dyDescent="0.4">
      <c r="A1" s="123" t="s">
        <v>52</v>
      </c>
      <c r="B1" s="124"/>
      <c r="C1" s="124"/>
      <c r="D1" s="124"/>
      <c r="E1" s="40"/>
      <c r="F1" s="32" t="s">
        <v>44</v>
      </c>
      <c r="G1" s="91" t="s">
        <v>58</v>
      </c>
      <c r="H1" s="91"/>
      <c r="I1" s="92"/>
    </row>
    <row r="2" spans="1:11" ht="24.6" x14ac:dyDescent="0.4">
      <c r="A2" s="125" t="s">
        <v>46</v>
      </c>
      <c r="B2" s="126"/>
      <c r="C2" s="126"/>
      <c r="D2" s="126"/>
      <c r="F2" s="33"/>
      <c r="G2" s="64"/>
      <c r="I2" s="14"/>
    </row>
    <row r="3" spans="1:11" ht="21" x14ac:dyDescent="0.4">
      <c r="A3" s="127"/>
      <c r="B3" s="128"/>
      <c r="C3" s="128"/>
      <c r="D3" s="128"/>
      <c r="F3" s="33"/>
      <c r="G3" s="64"/>
      <c r="I3" s="14"/>
    </row>
    <row r="4" spans="1:11" ht="21" x14ac:dyDescent="0.4">
      <c r="A4" s="127"/>
      <c r="B4" s="128"/>
      <c r="C4" s="128"/>
      <c r="D4" s="128"/>
      <c r="F4" s="33" t="s">
        <v>45</v>
      </c>
      <c r="G4" s="93" t="s">
        <v>106</v>
      </c>
      <c r="H4" s="93"/>
      <c r="I4" s="94"/>
    </row>
    <row r="5" spans="1:11" x14ac:dyDescent="0.25">
      <c r="A5" s="34" t="s">
        <v>53</v>
      </c>
      <c r="B5" s="35"/>
      <c r="C5" s="7"/>
      <c r="D5" s="7"/>
      <c r="E5" s="8"/>
      <c r="F5" s="7"/>
      <c r="G5" s="65"/>
      <c r="H5" s="74"/>
      <c r="I5" s="8"/>
    </row>
    <row r="6" spans="1:11" s="3" customFormat="1" ht="17.399999999999999" x14ac:dyDescent="0.25">
      <c r="A6" s="114" t="s">
        <v>0</v>
      </c>
      <c r="B6" s="115"/>
      <c r="C6" s="116" t="s">
        <v>107</v>
      </c>
      <c r="D6" s="116"/>
      <c r="E6" s="116"/>
      <c r="F6" s="116"/>
      <c r="G6" s="116"/>
      <c r="H6" s="75"/>
      <c r="I6" s="24"/>
    </row>
    <row r="7" spans="1:11" ht="31.5" customHeight="1" x14ac:dyDescent="0.25">
      <c r="A7" s="105"/>
      <c r="B7" s="106"/>
      <c r="C7" s="107"/>
      <c r="D7" s="111" t="s">
        <v>103</v>
      </c>
      <c r="E7" s="129"/>
      <c r="F7" s="112"/>
      <c r="G7" s="130" t="s">
        <v>104</v>
      </c>
      <c r="H7" s="129"/>
      <c r="I7" s="112"/>
    </row>
    <row r="8" spans="1:11" ht="15.75" customHeight="1" x14ac:dyDescent="0.25">
      <c r="A8" s="108"/>
      <c r="B8" s="109"/>
      <c r="C8" s="110"/>
      <c r="D8" s="111" t="s">
        <v>59</v>
      </c>
      <c r="E8" s="112"/>
      <c r="F8" s="26"/>
      <c r="G8" s="113" t="s">
        <v>59</v>
      </c>
      <c r="H8" s="112"/>
      <c r="I8" s="25"/>
    </row>
    <row r="9" spans="1:11" ht="15.75" customHeight="1" x14ac:dyDescent="0.25">
      <c r="A9" s="102"/>
      <c r="B9" s="103"/>
      <c r="C9" s="104"/>
      <c r="D9" s="22" t="s">
        <v>16</v>
      </c>
      <c r="E9" s="22" t="s">
        <v>17</v>
      </c>
      <c r="F9" s="23" t="s">
        <v>15</v>
      </c>
      <c r="G9" s="66" t="s">
        <v>16</v>
      </c>
      <c r="H9" s="76" t="s">
        <v>17</v>
      </c>
      <c r="I9" s="22" t="s">
        <v>14</v>
      </c>
    </row>
    <row r="10" spans="1:11" x14ac:dyDescent="0.25">
      <c r="A10" s="99" t="s">
        <v>1</v>
      </c>
      <c r="B10" s="100"/>
      <c r="C10" s="101"/>
      <c r="D10" s="43">
        <v>2022</v>
      </c>
      <c r="E10" s="43">
        <v>2023</v>
      </c>
      <c r="F10" s="44">
        <v>2024</v>
      </c>
      <c r="G10" s="81">
        <v>2023</v>
      </c>
      <c r="H10" s="81">
        <v>2024</v>
      </c>
      <c r="I10" s="43">
        <v>2025</v>
      </c>
      <c r="J10" s="2"/>
      <c r="K10" s="2"/>
    </row>
    <row r="11" spans="1:11" ht="13.8" thickBot="1" x14ac:dyDescent="0.3">
      <c r="A11" s="4"/>
      <c r="B11" s="2"/>
      <c r="C11" s="2"/>
      <c r="H11" s="77"/>
      <c r="I11" s="5"/>
    </row>
    <row r="12" spans="1:11" ht="17.399999999999999" x14ac:dyDescent="0.25">
      <c r="A12" s="6"/>
      <c r="B12" s="95" t="s">
        <v>8</v>
      </c>
      <c r="C12" s="96"/>
      <c r="D12" s="12"/>
      <c r="E12" s="12"/>
      <c r="F12" s="12"/>
      <c r="G12" s="68"/>
      <c r="H12" s="68"/>
      <c r="I12" s="12"/>
    </row>
    <row r="13" spans="1:11" ht="15.6" x14ac:dyDescent="0.3">
      <c r="A13" s="9">
        <v>1.1000000000000001</v>
      </c>
      <c r="B13" s="119" t="s">
        <v>54</v>
      </c>
      <c r="C13" s="88"/>
      <c r="D13" s="53"/>
      <c r="E13" s="53"/>
      <c r="F13" s="53"/>
      <c r="G13" s="62"/>
      <c r="H13" s="62"/>
      <c r="I13" s="10"/>
    </row>
    <row r="14" spans="1:11" ht="15" x14ac:dyDescent="0.25">
      <c r="A14" s="9">
        <v>1.2</v>
      </c>
      <c r="B14" s="87" t="s">
        <v>55</v>
      </c>
      <c r="C14" s="88"/>
      <c r="D14" s="53">
        <v>248786</v>
      </c>
      <c r="E14" s="53">
        <v>181521</v>
      </c>
      <c r="F14" s="53">
        <v>222615</v>
      </c>
      <c r="G14" s="62">
        <v>234972.96</v>
      </c>
      <c r="H14" s="62">
        <v>251769</v>
      </c>
      <c r="I14" s="62">
        <v>222615</v>
      </c>
    </row>
    <row r="15" spans="1:11" ht="15" x14ac:dyDescent="0.25">
      <c r="A15" s="9">
        <v>1.3</v>
      </c>
      <c r="B15" s="87" t="s">
        <v>56</v>
      </c>
      <c r="C15" s="88"/>
      <c r="D15" s="53">
        <v>20506.919999999998</v>
      </c>
      <c r="E15" s="53">
        <v>52605</v>
      </c>
      <c r="F15" s="53">
        <v>63620</v>
      </c>
      <c r="G15" s="62">
        <v>57114.04</v>
      </c>
      <c r="H15" s="62">
        <v>68062</v>
      </c>
      <c r="I15" s="62">
        <v>63620</v>
      </c>
    </row>
    <row r="16" spans="1:11" ht="15.6" x14ac:dyDescent="0.3">
      <c r="A16" s="9">
        <v>1.4</v>
      </c>
      <c r="B16" s="119" t="s">
        <v>57</v>
      </c>
      <c r="C16" s="120"/>
      <c r="D16" s="53">
        <f t="shared" ref="D16:I16" si="0">SUM(D14:D15)</f>
        <v>269292.92</v>
      </c>
      <c r="E16" s="53">
        <f t="shared" si="0"/>
        <v>234126</v>
      </c>
      <c r="F16" s="53">
        <f t="shared" si="0"/>
        <v>286235</v>
      </c>
      <c r="G16" s="53">
        <f t="shared" si="0"/>
        <v>292087</v>
      </c>
      <c r="H16" s="53">
        <f t="shared" si="0"/>
        <v>319831</v>
      </c>
      <c r="I16" s="53">
        <f t="shared" si="0"/>
        <v>286235</v>
      </c>
    </row>
    <row r="17" spans="1:9" ht="15" x14ac:dyDescent="0.25">
      <c r="A17" s="9">
        <v>1.5</v>
      </c>
      <c r="B17" s="87"/>
      <c r="C17" s="88"/>
      <c r="D17" s="53"/>
      <c r="E17" s="53"/>
      <c r="F17" s="53"/>
      <c r="G17" s="62"/>
      <c r="H17" s="62">
        <v>0</v>
      </c>
      <c r="I17" s="62"/>
    </row>
    <row r="18" spans="1:9" ht="15" x14ac:dyDescent="0.25">
      <c r="A18" s="9">
        <v>1.6</v>
      </c>
      <c r="B18" s="87" t="s">
        <v>60</v>
      </c>
      <c r="C18" s="88"/>
      <c r="D18" s="53">
        <v>110724.62</v>
      </c>
      <c r="E18" s="57">
        <v>74196</v>
      </c>
      <c r="F18" s="53">
        <v>109014</v>
      </c>
      <c r="G18" s="62">
        <v>102488</v>
      </c>
      <c r="H18" s="62">
        <v>106366</v>
      </c>
      <c r="I18" s="62">
        <v>109014</v>
      </c>
    </row>
    <row r="19" spans="1:9" ht="15" x14ac:dyDescent="0.25">
      <c r="A19" s="9">
        <v>1.7</v>
      </c>
      <c r="B19" s="87" t="s">
        <v>61</v>
      </c>
      <c r="C19" s="88"/>
      <c r="D19" s="53">
        <v>64497.07</v>
      </c>
      <c r="E19" s="57">
        <v>46053</v>
      </c>
      <c r="F19" s="53">
        <v>61800</v>
      </c>
      <c r="G19" s="62">
        <v>61734</v>
      </c>
      <c r="H19" s="62">
        <v>63696</v>
      </c>
      <c r="I19" s="62">
        <v>61800</v>
      </c>
    </row>
    <row r="20" spans="1:9" ht="15" x14ac:dyDescent="0.25">
      <c r="A20" s="9">
        <v>1.8</v>
      </c>
      <c r="B20" s="87" t="s">
        <v>62</v>
      </c>
      <c r="C20" s="88"/>
      <c r="D20" s="53">
        <v>22282</v>
      </c>
      <c r="E20" s="57">
        <v>15820</v>
      </c>
      <c r="F20" s="53">
        <v>21000</v>
      </c>
      <c r="G20" s="62">
        <v>21292.799999999999</v>
      </c>
      <c r="H20" s="62">
        <v>13758</v>
      </c>
      <c r="I20" s="62">
        <v>14000</v>
      </c>
    </row>
    <row r="21" spans="1:9" ht="15" x14ac:dyDescent="0.25">
      <c r="A21" s="9"/>
      <c r="B21" s="20" t="s">
        <v>63</v>
      </c>
      <c r="C21" s="21"/>
      <c r="D21" s="53">
        <v>14982.27</v>
      </c>
      <c r="E21" s="57">
        <v>5127</v>
      </c>
      <c r="F21" s="53">
        <v>10700</v>
      </c>
      <c r="G21" s="62">
        <v>11060</v>
      </c>
      <c r="H21" s="62">
        <v>10143</v>
      </c>
      <c r="I21" s="62">
        <v>10700</v>
      </c>
    </row>
    <row r="22" spans="1:9" ht="15" customHeight="1" x14ac:dyDescent="0.3">
      <c r="A22" s="36"/>
      <c r="B22" s="89"/>
      <c r="C22" s="90"/>
      <c r="D22" s="54"/>
      <c r="E22" s="58"/>
      <c r="F22" s="54"/>
      <c r="G22" s="69"/>
      <c r="H22" s="69"/>
      <c r="I22" s="28"/>
    </row>
    <row r="23" spans="1:9" ht="15" x14ac:dyDescent="0.25">
      <c r="A23" s="9">
        <v>1.9</v>
      </c>
      <c r="B23" s="87"/>
      <c r="C23" s="88"/>
      <c r="D23" s="53"/>
      <c r="E23" s="53"/>
      <c r="F23" s="53"/>
      <c r="G23" s="62"/>
      <c r="H23" s="62"/>
      <c r="I23" s="10"/>
    </row>
    <row r="24" spans="1:9" ht="15" x14ac:dyDescent="0.25">
      <c r="A24" s="29" t="s">
        <v>7</v>
      </c>
      <c r="B24" s="87" t="s">
        <v>100</v>
      </c>
      <c r="C24" s="88"/>
      <c r="D24" s="53"/>
      <c r="E24" s="53"/>
      <c r="F24" s="53"/>
      <c r="G24" s="62"/>
      <c r="H24" s="62">
        <v>9278</v>
      </c>
      <c r="I24" s="62"/>
    </row>
    <row r="25" spans="1:9" ht="15" x14ac:dyDescent="0.25">
      <c r="A25" s="29" t="s">
        <v>24</v>
      </c>
      <c r="B25" s="87" t="s">
        <v>101</v>
      </c>
      <c r="C25" s="88"/>
      <c r="D25" s="53"/>
      <c r="E25" s="53"/>
      <c r="F25" s="53"/>
      <c r="G25" s="62"/>
      <c r="H25" s="62">
        <v>2977</v>
      </c>
      <c r="I25" s="62"/>
    </row>
    <row r="26" spans="1:9" ht="15.6" thickBot="1" x14ac:dyDescent="0.3">
      <c r="A26" s="30" t="s">
        <v>25</v>
      </c>
      <c r="B26" s="97"/>
      <c r="C26" s="98"/>
      <c r="D26" s="55"/>
      <c r="E26" s="55"/>
      <c r="F26" s="55"/>
      <c r="G26" s="70"/>
      <c r="H26" s="70"/>
      <c r="I26" s="11"/>
    </row>
    <row r="27" spans="1:9" ht="16.2" thickBot="1" x14ac:dyDescent="0.35">
      <c r="A27" s="47"/>
      <c r="B27" s="117" t="s">
        <v>9</v>
      </c>
      <c r="C27" s="118"/>
      <c r="D27" s="56">
        <f>SUM(D16:D26)</f>
        <v>481778.88</v>
      </c>
      <c r="E27" s="56">
        <f>SUM(E16:E26)</f>
        <v>375322</v>
      </c>
      <c r="F27" s="56">
        <f>SUM(F16:F26)</f>
        <v>488749</v>
      </c>
      <c r="G27" s="56">
        <f>SUM(G16:G26)</f>
        <v>488661.8</v>
      </c>
      <c r="H27" s="56">
        <f>SUM(H16:H26)</f>
        <v>526049</v>
      </c>
      <c r="I27" s="63">
        <f>SUM(I23:I26,I14:I15, I18:I21)</f>
        <v>481749</v>
      </c>
    </row>
    <row r="28" spans="1:9" ht="13.8" thickBot="1" x14ac:dyDescent="0.3">
      <c r="A28" s="45"/>
      <c r="B28" s="2"/>
      <c r="C28" s="2"/>
      <c r="H28" s="78"/>
      <c r="I28" s="46"/>
    </row>
    <row r="29" spans="1:9" ht="17.399999999999999" x14ac:dyDescent="0.25">
      <c r="A29" s="6"/>
      <c r="B29" s="95" t="s">
        <v>18</v>
      </c>
      <c r="C29" s="96"/>
      <c r="D29" s="111" t="s">
        <v>105</v>
      </c>
      <c r="E29" s="112"/>
      <c r="F29" s="26"/>
      <c r="G29" s="113" t="s">
        <v>19</v>
      </c>
      <c r="H29" s="112"/>
      <c r="I29" s="25"/>
    </row>
    <row r="30" spans="1:9" ht="34.200000000000003" customHeight="1" x14ac:dyDescent="0.25">
      <c r="A30" s="50"/>
      <c r="B30" s="51"/>
      <c r="C30" s="52"/>
      <c r="D30" s="22" t="s">
        <v>16</v>
      </c>
      <c r="E30" s="22" t="s">
        <v>17</v>
      </c>
      <c r="F30" s="23" t="s">
        <v>15</v>
      </c>
      <c r="G30" s="66" t="s">
        <v>16</v>
      </c>
      <c r="H30" s="76" t="s">
        <v>17</v>
      </c>
      <c r="I30" s="22" t="s">
        <v>14</v>
      </c>
    </row>
    <row r="31" spans="1:9" ht="15.6" x14ac:dyDescent="0.3">
      <c r="A31" s="9">
        <v>2.1</v>
      </c>
      <c r="B31" s="119" t="s">
        <v>64</v>
      </c>
      <c r="C31" s="88"/>
      <c r="D31" s="43">
        <v>2022</v>
      </c>
      <c r="E31" s="43">
        <v>2023</v>
      </c>
      <c r="F31" s="44">
        <v>2024</v>
      </c>
      <c r="G31" s="81">
        <v>2023</v>
      </c>
      <c r="H31" s="81">
        <v>2024</v>
      </c>
      <c r="I31" s="43">
        <v>2025</v>
      </c>
    </row>
    <row r="32" spans="1:9" ht="15" x14ac:dyDescent="0.25">
      <c r="A32" s="9">
        <v>2.2000000000000002</v>
      </c>
      <c r="B32" s="87" t="s">
        <v>65</v>
      </c>
      <c r="C32" s="88"/>
      <c r="D32" s="53">
        <v>6200</v>
      </c>
      <c r="E32" s="53">
        <v>4620</v>
      </c>
      <c r="F32" s="53">
        <v>4800</v>
      </c>
      <c r="G32" s="62">
        <v>11413</v>
      </c>
      <c r="H32" s="62">
        <v>8293</v>
      </c>
      <c r="I32" s="62">
        <v>8300</v>
      </c>
    </row>
    <row r="33" spans="1:9" ht="15" x14ac:dyDescent="0.25">
      <c r="A33" s="9">
        <v>2.2999999999999998</v>
      </c>
      <c r="B33" s="87" t="s">
        <v>66</v>
      </c>
      <c r="C33" s="88"/>
      <c r="D33" s="53">
        <v>14000</v>
      </c>
      <c r="E33" s="53">
        <v>15000</v>
      </c>
      <c r="F33" s="53">
        <v>15000</v>
      </c>
      <c r="G33" s="79">
        <v>14463</v>
      </c>
      <c r="H33" s="62">
        <v>15222</v>
      </c>
      <c r="I33" s="62">
        <v>16000</v>
      </c>
    </row>
    <row r="34" spans="1:9" ht="15" x14ac:dyDescent="0.25">
      <c r="A34" s="9">
        <v>2.4</v>
      </c>
      <c r="B34" s="87" t="s">
        <v>67</v>
      </c>
      <c r="C34" s="88"/>
      <c r="D34" s="53">
        <v>2500</v>
      </c>
      <c r="E34" s="53">
        <v>2200</v>
      </c>
      <c r="F34" s="53">
        <v>2500</v>
      </c>
      <c r="G34" s="62">
        <v>232</v>
      </c>
      <c r="H34" s="62">
        <v>5655</v>
      </c>
      <c r="I34" s="62">
        <v>5700</v>
      </c>
    </row>
    <row r="35" spans="1:9" ht="15" x14ac:dyDescent="0.25">
      <c r="A35" s="9">
        <v>2.5</v>
      </c>
      <c r="B35" s="87" t="s">
        <v>68</v>
      </c>
      <c r="C35" s="88"/>
      <c r="D35" s="53"/>
      <c r="E35" s="53"/>
      <c r="F35" s="53">
        <v>1000</v>
      </c>
      <c r="G35" s="62">
        <v>26241</v>
      </c>
      <c r="H35" s="62">
        <v>4429</v>
      </c>
      <c r="I35" s="62">
        <v>4500</v>
      </c>
    </row>
    <row r="36" spans="1:9" ht="15" x14ac:dyDescent="0.25">
      <c r="A36" s="9">
        <v>2.6</v>
      </c>
      <c r="B36" s="87" t="s">
        <v>69</v>
      </c>
      <c r="C36" s="88"/>
      <c r="D36" s="55"/>
      <c r="E36" s="55"/>
      <c r="F36" s="55">
        <v>500</v>
      </c>
      <c r="G36" s="70">
        <v>353</v>
      </c>
      <c r="H36" s="70">
        <v>725</v>
      </c>
      <c r="I36" s="70">
        <v>750</v>
      </c>
    </row>
    <row r="37" spans="1:9" ht="15" x14ac:dyDescent="0.25">
      <c r="A37" s="9"/>
      <c r="B37" s="20" t="s">
        <v>86</v>
      </c>
      <c r="C37" s="21"/>
      <c r="D37" s="55"/>
      <c r="E37" s="55">
        <v>5000</v>
      </c>
      <c r="F37" s="55">
        <v>5000</v>
      </c>
      <c r="G37" s="70">
        <v>7005</v>
      </c>
      <c r="H37" s="70">
        <v>7098</v>
      </c>
      <c r="I37" s="70">
        <v>7100</v>
      </c>
    </row>
    <row r="38" spans="1:9" ht="15.6" x14ac:dyDescent="0.3">
      <c r="A38" s="9"/>
      <c r="B38" s="49" t="s">
        <v>98</v>
      </c>
      <c r="C38" s="21"/>
      <c r="D38" s="59">
        <f t="shared" ref="D38:I38" si="1">SUM(D32:D37)</f>
        <v>22700</v>
      </c>
      <c r="E38" s="59">
        <f t="shared" si="1"/>
        <v>26820</v>
      </c>
      <c r="F38" s="59">
        <f t="shared" si="1"/>
        <v>28800</v>
      </c>
      <c r="G38" s="59">
        <f t="shared" si="1"/>
        <v>59707</v>
      </c>
      <c r="H38" s="59">
        <f t="shared" si="1"/>
        <v>41422</v>
      </c>
      <c r="I38" s="59">
        <f t="shared" si="1"/>
        <v>42350</v>
      </c>
    </row>
    <row r="39" spans="1:9" ht="15" x14ac:dyDescent="0.25">
      <c r="A39" s="9">
        <v>2.7</v>
      </c>
      <c r="B39" s="20"/>
      <c r="C39" s="21"/>
      <c r="D39" s="55"/>
      <c r="E39" s="55"/>
      <c r="F39" s="55"/>
      <c r="G39" s="70"/>
      <c r="H39" s="70"/>
      <c r="I39" s="70"/>
    </row>
    <row r="40" spans="1:9" ht="15.6" x14ac:dyDescent="0.3">
      <c r="A40" s="9"/>
      <c r="B40" s="49" t="s">
        <v>70</v>
      </c>
      <c r="C40" s="21"/>
      <c r="D40" s="55"/>
      <c r="E40" s="55"/>
      <c r="F40" s="55"/>
      <c r="G40" s="70"/>
      <c r="H40" s="70"/>
      <c r="I40" s="70"/>
    </row>
    <row r="41" spans="1:9" ht="15" x14ac:dyDescent="0.25">
      <c r="A41" s="9"/>
      <c r="B41" s="20" t="s">
        <v>81</v>
      </c>
      <c r="C41" s="21"/>
      <c r="D41" s="82">
        <v>12000</v>
      </c>
      <c r="E41" s="55">
        <v>12000</v>
      </c>
      <c r="F41" s="55">
        <v>5000</v>
      </c>
      <c r="G41" s="73">
        <v>10428</v>
      </c>
      <c r="H41" s="70">
        <v>9750</v>
      </c>
      <c r="I41" s="70">
        <v>10000</v>
      </c>
    </row>
    <row r="42" spans="1:9" ht="15" x14ac:dyDescent="0.25">
      <c r="A42" s="9"/>
      <c r="B42" s="20" t="s">
        <v>71</v>
      </c>
      <c r="C42" s="21"/>
      <c r="D42" s="55">
        <v>11000</v>
      </c>
      <c r="E42" s="55">
        <v>12000</v>
      </c>
      <c r="F42" s="55">
        <v>12000</v>
      </c>
      <c r="G42" s="73">
        <v>11917</v>
      </c>
      <c r="H42" s="70">
        <v>13254</v>
      </c>
      <c r="I42" s="70">
        <v>14000</v>
      </c>
    </row>
    <row r="43" spans="1:9" ht="15" x14ac:dyDescent="0.25">
      <c r="A43" s="9"/>
      <c r="B43" s="20" t="s">
        <v>102</v>
      </c>
      <c r="C43" s="21"/>
      <c r="D43" s="55"/>
      <c r="E43" s="55"/>
      <c r="F43" s="55">
        <v>5000</v>
      </c>
      <c r="G43" s="73">
        <v>4135</v>
      </c>
      <c r="H43" s="70">
        <v>0</v>
      </c>
      <c r="I43" s="70"/>
    </row>
    <row r="44" spans="1:9" ht="15" x14ac:dyDescent="0.25">
      <c r="A44" s="9"/>
      <c r="B44" s="20" t="s">
        <v>72</v>
      </c>
      <c r="C44" s="21"/>
      <c r="D44" s="55"/>
      <c r="E44" s="55"/>
      <c r="F44" s="55">
        <v>5000</v>
      </c>
      <c r="G44" s="73">
        <v>19427</v>
      </c>
      <c r="H44" s="70">
        <v>3851</v>
      </c>
      <c r="I44" s="70">
        <v>7000</v>
      </c>
    </row>
    <row r="45" spans="1:9" ht="15" x14ac:dyDescent="0.25">
      <c r="A45" s="9"/>
      <c r="B45" s="20" t="s">
        <v>82</v>
      </c>
      <c r="C45" s="21"/>
      <c r="D45" s="55">
        <v>0</v>
      </c>
      <c r="E45" s="55">
        <v>49998</v>
      </c>
      <c r="F45" s="55">
        <v>99999.96</v>
      </c>
      <c r="G45" s="73">
        <v>83561</v>
      </c>
      <c r="H45" s="70">
        <v>100000</v>
      </c>
      <c r="I45" s="70">
        <v>100000</v>
      </c>
    </row>
    <row r="46" spans="1:9" ht="15.6" x14ac:dyDescent="0.3">
      <c r="A46" s="9"/>
      <c r="B46" s="49" t="s">
        <v>99</v>
      </c>
      <c r="C46" s="21"/>
      <c r="D46" s="59">
        <f t="shared" ref="D46:I46" si="2">SUM(D41:D45)</f>
        <v>23000</v>
      </c>
      <c r="E46" s="59">
        <f t="shared" si="2"/>
        <v>73998</v>
      </c>
      <c r="F46" s="59">
        <f t="shared" si="2"/>
        <v>126999.96</v>
      </c>
      <c r="G46" s="59">
        <f t="shared" si="2"/>
        <v>129468</v>
      </c>
      <c r="H46" s="59">
        <f t="shared" si="2"/>
        <v>126855</v>
      </c>
      <c r="I46" s="59">
        <f t="shared" si="2"/>
        <v>131000</v>
      </c>
    </row>
    <row r="47" spans="1:9" ht="15" x14ac:dyDescent="0.25">
      <c r="A47" s="9"/>
      <c r="B47" s="20"/>
      <c r="C47" s="21"/>
      <c r="D47" s="55"/>
      <c r="E47" s="55"/>
      <c r="F47" s="55"/>
      <c r="G47" s="70"/>
      <c r="H47" s="70"/>
      <c r="I47" s="70"/>
    </row>
    <row r="48" spans="1:9" ht="15" x14ac:dyDescent="0.25">
      <c r="A48" s="9"/>
      <c r="B48" s="20"/>
      <c r="C48" s="21"/>
      <c r="D48" s="55"/>
      <c r="E48" s="55"/>
      <c r="F48" s="55"/>
      <c r="G48" s="70"/>
      <c r="H48" s="70"/>
      <c r="I48" s="70"/>
    </row>
    <row r="49" spans="1:9" ht="15" x14ac:dyDescent="0.25">
      <c r="A49" s="9"/>
      <c r="B49" s="20" t="s">
        <v>74</v>
      </c>
      <c r="C49" s="21"/>
      <c r="D49" s="55">
        <v>1062</v>
      </c>
      <c r="E49" s="55">
        <v>1200</v>
      </c>
      <c r="F49" s="55">
        <v>1200</v>
      </c>
      <c r="G49" s="70">
        <v>1200</v>
      </c>
      <c r="H49" s="70">
        <v>2372</v>
      </c>
      <c r="I49" s="70">
        <v>2500</v>
      </c>
    </row>
    <row r="50" spans="1:9" ht="15" x14ac:dyDescent="0.25">
      <c r="A50" s="9"/>
      <c r="B50" s="20"/>
      <c r="C50" s="21"/>
      <c r="D50" s="55"/>
      <c r="E50" s="55"/>
      <c r="F50" s="55"/>
      <c r="G50" s="70"/>
      <c r="H50" s="70"/>
      <c r="I50" s="70"/>
    </row>
    <row r="51" spans="1:9" ht="15.6" x14ac:dyDescent="0.3">
      <c r="A51" s="9"/>
      <c r="B51" s="49" t="s">
        <v>75</v>
      </c>
      <c r="C51" s="21"/>
      <c r="D51" s="55"/>
      <c r="E51" s="55"/>
      <c r="F51" s="55"/>
      <c r="G51" s="70"/>
      <c r="H51" s="70"/>
      <c r="I51" s="70"/>
    </row>
    <row r="52" spans="1:9" ht="15" x14ac:dyDescent="0.25">
      <c r="A52" s="9"/>
      <c r="B52" s="20" t="s">
        <v>76</v>
      </c>
      <c r="C52" s="21"/>
      <c r="D52" s="55">
        <v>262000</v>
      </c>
      <c r="E52" s="55">
        <v>245000</v>
      </c>
      <c r="F52" s="55">
        <v>240000</v>
      </c>
      <c r="G52" s="73">
        <v>288274</v>
      </c>
      <c r="H52" s="70">
        <v>238372</v>
      </c>
      <c r="I52" s="70">
        <v>240000</v>
      </c>
    </row>
    <row r="53" spans="1:9" ht="15" x14ac:dyDescent="0.25">
      <c r="A53" s="9"/>
      <c r="B53" s="20" t="s">
        <v>79</v>
      </c>
      <c r="C53" s="21"/>
      <c r="D53" s="55">
        <v>31795</v>
      </c>
      <c r="E53" s="55">
        <v>33000</v>
      </c>
      <c r="F53" s="55">
        <v>20000</v>
      </c>
      <c r="G53" s="73">
        <v>11143</v>
      </c>
      <c r="H53" s="70">
        <v>85310</v>
      </c>
      <c r="I53" s="70">
        <v>60000</v>
      </c>
    </row>
    <row r="54" spans="1:9" ht="15" x14ac:dyDescent="0.25">
      <c r="A54" s="9"/>
      <c r="B54" s="20" t="s">
        <v>77</v>
      </c>
      <c r="C54" s="21"/>
      <c r="D54" s="55">
        <v>3700</v>
      </c>
      <c r="E54" s="55">
        <v>0</v>
      </c>
      <c r="F54" s="55">
        <v>3200</v>
      </c>
      <c r="G54" s="73">
        <v>0</v>
      </c>
      <c r="H54" s="70">
        <v>4864.2</v>
      </c>
      <c r="I54" s="70">
        <v>4900</v>
      </c>
    </row>
    <row r="55" spans="1:9" ht="15" x14ac:dyDescent="0.25">
      <c r="A55" s="9"/>
      <c r="B55" s="20" t="s">
        <v>78</v>
      </c>
      <c r="C55" s="21"/>
      <c r="D55" s="55"/>
      <c r="E55" s="55"/>
      <c r="F55" s="55">
        <v>6000</v>
      </c>
      <c r="G55" s="73">
        <v>6631</v>
      </c>
      <c r="H55" s="70">
        <v>8655.9599999999991</v>
      </c>
      <c r="I55" s="70">
        <v>5754</v>
      </c>
    </row>
    <row r="56" spans="1:9" ht="15.6" x14ac:dyDescent="0.3">
      <c r="A56" s="9"/>
      <c r="B56" s="49" t="s">
        <v>80</v>
      </c>
      <c r="C56" s="21"/>
      <c r="D56" s="59">
        <f>SUM(D52:D55)</f>
        <v>297495</v>
      </c>
      <c r="E56" s="59">
        <f>SUM(E52:E55)</f>
        <v>278000</v>
      </c>
      <c r="F56" s="59">
        <f>SUM(F52:F55)</f>
        <v>269200</v>
      </c>
      <c r="G56" s="59">
        <f t="shared" ref="G56:I56" si="3">SUM(G52:G55)</f>
        <v>306048</v>
      </c>
      <c r="H56" s="59">
        <f t="shared" si="3"/>
        <v>337202.16000000003</v>
      </c>
      <c r="I56" s="59">
        <f t="shared" si="3"/>
        <v>310654</v>
      </c>
    </row>
    <row r="57" spans="1:9" ht="15.6" x14ac:dyDescent="0.3">
      <c r="A57" s="9"/>
      <c r="B57" s="49"/>
      <c r="C57" s="21"/>
      <c r="D57" s="55"/>
      <c r="E57" s="55"/>
      <c r="F57" s="55"/>
      <c r="G57" s="70"/>
      <c r="H57" s="70"/>
      <c r="I57" s="70"/>
    </row>
    <row r="58" spans="1:9" ht="15.6" x14ac:dyDescent="0.3">
      <c r="A58" s="9"/>
      <c r="B58" s="49" t="s">
        <v>83</v>
      </c>
      <c r="C58" s="21"/>
      <c r="D58" s="55"/>
      <c r="E58" s="55"/>
      <c r="F58" s="55">
        <v>1500</v>
      </c>
      <c r="G58" s="70">
        <v>1248</v>
      </c>
      <c r="H58" s="70">
        <v>0</v>
      </c>
      <c r="I58" s="70">
        <v>1645.86</v>
      </c>
    </row>
    <row r="59" spans="1:9" ht="15.6" x14ac:dyDescent="0.3">
      <c r="A59" s="9"/>
      <c r="B59" s="49"/>
      <c r="C59" s="21"/>
      <c r="D59" s="55"/>
      <c r="E59" s="55"/>
      <c r="F59" s="55"/>
      <c r="G59" s="70"/>
      <c r="H59" s="70"/>
      <c r="I59" s="70"/>
    </row>
    <row r="60" spans="1:9" ht="15.6" x14ac:dyDescent="0.3">
      <c r="A60" s="9"/>
      <c r="B60" s="49" t="s">
        <v>84</v>
      </c>
      <c r="C60" s="21"/>
      <c r="D60" s="55"/>
      <c r="E60" s="55"/>
      <c r="F60" s="55"/>
      <c r="G60" s="70"/>
      <c r="H60" s="70"/>
      <c r="I60" s="70"/>
    </row>
    <row r="61" spans="1:9" ht="15" x14ac:dyDescent="0.25">
      <c r="A61" s="9"/>
      <c r="B61" s="20" t="s">
        <v>85</v>
      </c>
      <c r="C61" s="21"/>
      <c r="D61" s="55"/>
      <c r="E61" s="55"/>
      <c r="F61" s="55">
        <v>2000</v>
      </c>
      <c r="G61" s="70">
        <v>4564</v>
      </c>
      <c r="H61" s="70">
        <v>1015</v>
      </c>
      <c r="I61" s="70">
        <v>2000</v>
      </c>
    </row>
    <row r="62" spans="1:9" ht="15" x14ac:dyDescent="0.25">
      <c r="A62" s="9"/>
      <c r="B62" s="20" t="s">
        <v>87</v>
      </c>
      <c r="C62" s="21"/>
      <c r="D62" s="55"/>
      <c r="E62" s="55"/>
      <c r="F62" s="55">
        <v>0</v>
      </c>
      <c r="G62" s="70">
        <v>512</v>
      </c>
      <c r="H62" s="70">
        <v>2263</v>
      </c>
      <c r="I62" s="70">
        <v>5045.18</v>
      </c>
    </row>
    <row r="63" spans="1:9" ht="15.6" x14ac:dyDescent="0.3">
      <c r="A63" s="9"/>
      <c r="B63" s="49"/>
      <c r="C63" s="21"/>
      <c r="D63" s="55"/>
      <c r="E63" s="55"/>
      <c r="F63" s="55"/>
      <c r="G63" s="70"/>
      <c r="H63" s="70"/>
      <c r="I63" s="70"/>
    </row>
    <row r="64" spans="1:9" ht="15.6" x14ac:dyDescent="0.3">
      <c r="A64" s="9"/>
      <c r="B64" s="49" t="s">
        <v>88</v>
      </c>
      <c r="C64" s="21"/>
      <c r="D64" s="55"/>
      <c r="E64" s="55"/>
      <c r="F64" s="55"/>
      <c r="G64" s="70"/>
      <c r="H64" s="70"/>
      <c r="I64" s="70"/>
    </row>
    <row r="65" spans="1:9" ht="15" x14ac:dyDescent="0.25">
      <c r="A65" s="9"/>
      <c r="B65" s="20" t="s">
        <v>89</v>
      </c>
      <c r="C65" s="21"/>
      <c r="D65" s="55"/>
      <c r="E65" s="55"/>
      <c r="F65" s="55"/>
      <c r="G65" s="70"/>
      <c r="H65" s="70"/>
      <c r="I65" s="70"/>
    </row>
    <row r="66" spans="1:9" ht="15" x14ac:dyDescent="0.25">
      <c r="A66" s="9"/>
      <c r="B66" s="20" t="s">
        <v>90</v>
      </c>
      <c r="C66" s="21"/>
      <c r="D66" s="55"/>
      <c r="E66" s="55"/>
      <c r="F66" s="55">
        <v>0</v>
      </c>
      <c r="G66" s="70">
        <v>0</v>
      </c>
      <c r="H66" s="70"/>
      <c r="I66" s="70"/>
    </row>
    <row r="67" spans="1:9" ht="15" x14ac:dyDescent="0.25">
      <c r="A67" s="9"/>
      <c r="B67" s="20"/>
      <c r="C67" s="21"/>
      <c r="D67" s="55"/>
      <c r="E67" s="55"/>
      <c r="F67" s="55"/>
      <c r="G67" s="70"/>
      <c r="H67" s="70"/>
      <c r="I67" s="70"/>
    </row>
    <row r="68" spans="1:9" ht="15.6" x14ac:dyDescent="0.3">
      <c r="A68" s="9"/>
      <c r="B68" s="49" t="s">
        <v>91</v>
      </c>
      <c r="C68" s="21"/>
      <c r="D68" s="55"/>
      <c r="E68" s="55"/>
      <c r="F68" s="55"/>
      <c r="G68" s="70"/>
      <c r="H68" s="70"/>
      <c r="I68" s="70"/>
    </row>
    <row r="69" spans="1:9" ht="15" x14ac:dyDescent="0.25">
      <c r="A69" s="9"/>
      <c r="B69" s="20" t="s">
        <v>92</v>
      </c>
      <c r="C69" s="21"/>
      <c r="D69" s="55"/>
      <c r="E69" s="55"/>
      <c r="F69" s="55">
        <v>500</v>
      </c>
      <c r="G69" s="70">
        <v>949</v>
      </c>
      <c r="H69" s="70">
        <v>2969</v>
      </c>
      <c r="I69" s="70">
        <v>600</v>
      </c>
    </row>
    <row r="70" spans="1:9" ht="15" x14ac:dyDescent="0.25">
      <c r="A70" s="9"/>
      <c r="B70" s="20"/>
      <c r="C70" s="21"/>
      <c r="D70" s="55"/>
      <c r="E70" s="55"/>
      <c r="F70" s="55"/>
      <c r="G70" s="70"/>
      <c r="H70" s="70"/>
      <c r="I70" s="70"/>
    </row>
    <row r="71" spans="1:9" ht="15" x14ac:dyDescent="0.25">
      <c r="A71" s="9"/>
      <c r="B71" s="20"/>
      <c r="C71" s="21"/>
      <c r="D71" s="55"/>
      <c r="E71" s="55"/>
      <c r="F71" s="55"/>
      <c r="G71" s="70"/>
      <c r="H71" s="70"/>
      <c r="I71" s="70"/>
    </row>
    <row r="72" spans="1:9" ht="15.6" x14ac:dyDescent="0.3">
      <c r="A72" s="9"/>
      <c r="B72" s="49" t="s">
        <v>108</v>
      </c>
      <c r="C72" s="21"/>
      <c r="D72" s="55"/>
      <c r="E72" s="55"/>
      <c r="F72" s="55">
        <v>150000</v>
      </c>
      <c r="G72" s="73">
        <v>159066</v>
      </c>
      <c r="H72" s="70">
        <v>159066</v>
      </c>
      <c r="I72" s="70">
        <v>159066</v>
      </c>
    </row>
    <row r="73" spans="1:9" ht="15" x14ac:dyDescent="0.25">
      <c r="A73" s="9">
        <v>2.8</v>
      </c>
      <c r="B73" s="87"/>
      <c r="C73" s="88"/>
      <c r="D73" s="55"/>
      <c r="E73" s="55"/>
      <c r="F73" s="55"/>
      <c r="G73" s="70"/>
      <c r="H73" s="70"/>
      <c r="I73" s="11"/>
    </row>
    <row r="74" spans="1:9" ht="15.6" x14ac:dyDescent="0.3">
      <c r="A74" s="36"/>
      <c r="B74" s="89" t="s">
        <v>23</v>
      </c>
      <c r="C74" s="90"/>
      <c r="D74" s="54"/>
      <c r="E74" s="54"/>
      <c r="F74" s="54"/>
      <c r="G74" s="69"/>
      <c r="H74" s="69"/>
      <c r="I74" s="28"/>
    </row>
    <row r="75" spans="1:9" ht="15" x14ac:dyDescent="0.25">
      <c r="A75" s="9">
        <v>2.9</v>
      </c>
      <c r="B75" s="87" t="s">
        <v>11</v>
      </c>
      <c r="C75" s="88"/>
      <c r="D75" s="55"/>
      <c r="E75" s="55"/>
      <c r="F75" s="55"/>
      <c r="G75" s="70"/>
      <c r="H75" s="70"/>
      <c r="I75" s="11"/>
    </row>
    <row r="76" spans="1:9" ht="15" x14ac:dyDescent="0.25">
      <c r="A76" s="29" t="s">
        <v>26</v>
      </c>
      <c r="B76" s="87" t="s">
        <v>22</v>
      </c>
      <c r="C76" s="88"/>
      <c r="D76" s="55"/>
      <c r="E76" s="55"/>
      <c r="F76" s="55"/>
      <c r="G76" s="70"/>
      <c r="H76" s="70"/>
      <c r="I76" s="55">
        <v>194112.04</v>
      </c>
    </row>
    <row r="77" spans="1:9" ht="15" x14ac:dyDescent="0.25">
      <c r="A77" s="29" t="s">
        <v>27</v>
      </c>
      <c r="B77" s="87"/>
      <c r="C77" s="88"/>
      <c r="D77" s="55"/>
      <c r="E77" s="55"/>
      <c r="F77" s="55"/>
      <c r="G77" s="70"/>
      <c r="H77" s="70"/>
      <c r="I77" s="11"/>
    </row>
    <row r="78" spans="1:9" ht="15.6" thickBot="1" x14ac:dyDescent="0.3">
      <c r="A78" s="29" t="s">
        <v>28</v>
      </c>
      <c r="D78" s="55"/>
      <c r="E78" s="55"/>
      <c r="F78" s="55"/>
      <c r="G78" s="70"/>
      <c r="H78" s="70"/>
      <c r="I78" s="11"/>
    </row>
    <row r="79" spans="1:9" ht="16.2" thickBot="1" x14ac:dyDescent="0.35">
      <c r="A79" s="47"/>
      <c r="B79" s="117" t="s">
        <v>12</v>
      </c>
      <c r="C79" s="118"/>
      <c r="D79" s="56">
        <f>SUM(D38+D46+D49+D56)</f>
        <v>344257</v>
      </c>
      <c r="E79" s="56">
        <f>SUM(E38+E46+E56)</f>
        <v>378818</v>
      </c>
      <c r="F79" s="56">
        <f>SUM(F32:F37,F41:F45,F49,F52:F55,F58:F72)</f>
        <v>580199.96</v>
      </c>
      <c r="G79" s="63">
        <f>SUM(G32:G37,G41:G45,G49,G52:G55,G58:G72)</f>
        <v>662762</v>
      </c>
      <c r="H79" s="63">
        <f>SUM(H32:H37,H41:H45,H49,H52:H55,H58:H72)</f>
        <v>673164.16</v>
      </c>
      <c r="I79" s="63">
        <f>SUM(I32:I37,I41:I45,I48:I49,I52:I55,I58:I72)</f>
        <v>654861.04</v>
      </c>
    </row>
    <row r="80" spans="1:9" ht="13.8" thickBot="1" x14ac:dyDescent="0.3">
      <c r="A80" s="45"/>
      <c r="B80" s="2"/>
      <c r="C80" s="2"/>
      <c r="H80" s="78"/>
      <c r="I80" s="46"/>
    </row>
    <row r="81" spans="1:9" ht="16.2" thickBot="1" x14ac:dyDescent="0.35">
      <c r="A81" s="18"/>
      <c r="B81" s="131" t="s">
        <v>13</v>
      </c>
      <c r="C81" s="132"/>
      <c r="D81" s="27"/>
      <c r="E81" s="27"/>
      <c r="F81" s="60">
        <f>SUM(F79-F27)</f>
        <v>91450.959999999963</v>
      </c>
      <c r="G81" s="71">
        <f>+G27-G79</f>
        <v>-174100.2</v>
      </c>
      <c r="H81" s="71">
        <f>+H27-H79</f>
        <v>-147115.16000000003</v>
      </c>
      <c r="I81" s="71">
        <f>+I27+I76-I79</f>
        <v>21000</v>
      </c>
    </row>
    <row r="82" spans="1:9" ht="13.8" thickTop="1" x14ac:dyDescent="0.25">
      <c r="A82" s="37"/>
      <c r="B82" s="38"/>
      <c r="C82" s="38"/>
      <c r="D82" s="38"/>
      <c r="E82" s="38"/>
      <c r="F82" s="38"/>
      <c r="G82" s="72"/>
      <c r="H82" s="72"/>
      <c r="I82" s="39"/>
    </row>
    <row r="83" spans="1:9" x14ac:dyDescent="0.25">
      <c r="A83" s="108" t="s">
        <v>5</v>
      </c>
      <c r="B83" s="109"/>
      <c r="C83" s="109"/>
      <c r="D83" s="109"/>
      <c r="E83" s="109"/>
      <c r="F83" s="109"/>
      <c r="G83" s="109"/>
      <c r="H83" s="109"/>
      <c r="I83" s="110"/>
    </row>
    <row r="84" spans="1:9" x14ac:dyDescent="0.25">
      <c r="A84" s="121"/>
      <c r="B84" s="122"/>
      <c r="C84" s="122"/>
      <c r="D84" s="122"/>
      <c r="E84" s="122"/>
      <c r="F84" s="122"/>
      <c r="G84" s="122"/>
      <c r="H84" s="74"/>
      <c r="I84" s="8"/>
    </row>
  </sheetData>
  <mergeCells count="48">
    <mergeCell ref="A84:G84"/>
    <mergeCell ref="A83:I83"/>
    <mergeCell ref="A1:D1"/>
    <mergeCell ref="A2:D2"/>
    <mergeCell ref="A3:D3"/>
    <mergeCell ref="A4:D4"/>
    <mergeCell ref="B36:C36"/>
    <mergeCell ref="B22:C22"/>
    <mergeCell ref="B20:C20"/>
    <mergeCell ref="D7:F7"/>
    <mergeCell ref="G7:I7"/>
    <mergeCell ref="D8:E8"/>
    <mergeCell ref="G8:H8"/>
    <mergeCell ref="B35:C35"/>
    <mergeCell ref="B79:C79"/>
    <mergeCell ref="B81:C81"/>
    <mergeCell ref="B77:C77"/>
    <mergeCell ref="B75:C75"/>
    <mergeCell ref="C6:G6"/>
    <mergeCell ref="B27:C27"/>
    <mergeCell ref="B12:C12"/>
    <mergeCell ref="B13:C13"/>
    <mergeCell ref="B14:C14"/>
    <mergeCell ref="B15:C15"/>
    <mergeCell ref="B16:C16"/>
    <mergeCell ref="B17:C17"/>
    <mergeCell ref="B18:C18"/>
    <mergeCell ref="B23:C23"/>
    <mergeCell ref="B32:C32"/>
    <mergeCell ref="B31:C31"/>
    <mergeCell ref="B33:C33"/>
    <mergeCell ref="B34:C34"/>
    <mergeCell ref="B76:C76"/>
    <mergeCell ref="B74:C74"/>
    <mergeCell ref="B73:C73"/>
    <mergeCell ref="G1:I1"/>
    <mergeCell ref="G4:I4"/>
    <mergeCell ref="B29:C29"/>
    <mergeCell ref="B26:C26"/>
    <mergeCell ref="A10:C10"/>
    <mergeCell ref="A9:C9"/>
    <mergeCell ref="A7:C8"/>
    <mergeCell ref="D29:E29"/>
    <mergeCell ref="G29:H29"/>
    <mergeCell ref="B24:C24"/>
    <mergeCell ref="B25:C25"/>
    <mergeCell ref="B19:C19"/>
    <mergeCell ref="A6:B6"/>
  </mergeCells>
  <printOptions horizontalCentered="1" gridLinesSet="0"/>
  <pageMargins left="0.25" right="0" top="0.25" bottom="0.25" header="0.5" footer="0.5"/>
  <pageSetup scale="45" orientation="landscape" horizontalDpi="1200" verticalDpi="12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9"/>
  <sheetViews>
    <sheetView showGridLines="0" tabSelected="1" zoomScaleNormal="100" workbookViewId="0">
      <selection activeCell="H45" sqref="H45"/>
    </sheetView>
  </sheetViews>
  <sheetFormatPr defaultColWidth="9.109375" defaultRowHeight="13.2" x14ac:dyDescent="0.25"/>
  <cols>
    <col min="1" max="1" width="6.33203125" style="1" customWidth="1"/>
    <col min="2" max="2" width="4" style="1" customWidth="1"/>
    <col min="3" max="3" width="40.88671875" style="1" customWidth="1"/>
    <col min="4" max="9" width="21.109375" style="1" customWidth="1"/>
    <col min="10" max="16384" width="9.109375" style="1"/>
  </cols>
  <sheetData>
    <row r="1" spans="1:11" s="3" customFormat="1" ht="17.399999999999999" x14ac:dyDescent="0.25">
      <c r="A1" s="136" t="s">
        <v>6</v>
      </c>
      <c r="B1" s="137"/>
      <c r="C1" s="116" t="s">
        <v>29</v>
      </c>
      <c r="D1" s="116"/>
      <c r="E1" s="116"/>
      <c r="F1" s="116"/>
      <c r="G1" s="116"/>
      <c r="H1" s="41"/>
      <c r="I1" s="24"/>
    </row>
    <row r="2" spans="1:11" ht="51.75" customHeight="1" x14ac:dyDescent="0.25">
      <c r="A2" s="105"/>
      <c r="B2" s="106"/>
      <c r="C2" s="107"/>
      <c r="D2" s="111" t="s">
        <v>30</v>
      </c>
      <c r="E2" s="129"/>
      <c r="F2" s="112"/>
      <c r="G2" s="130" t="s">
        <v>31</v>
      </c>
      <c r="H2" s="129"/>
      <c r="I2" s="112"/>
    </row>
    <row r="3" spans="1:11" ht="15.75" customHeight="1" x14ac:dyDescent="0.25">
      <c r="A3" s="108"/>
      <c r="B3" s="109"/>
      <c r="C3" s="110"/>
      <c r="D3" s="111" t="s">
        <v>19</v>
      </c>
      <c r="E3" s="112"/>
      <c r="F3" s="26"/>
      <c r="G3" s="113" t="s">
        <v>19</v>
      </c>
      <c r="H3" s="112"/>
      <c r="I3" s="25"/>
    </row>
    <row r="4" spans="1:11" ht="15.75" customHeight="1" x14ac:dyDescent="0.25">
      <c r="A4" s="108"/>
      <c r="B4" s="109"/>
      <c r="C4" s="110"/>
      <c r="D4" s="22" t="s">
        <v>16</v>
      </c>
      <c r="E4" s="22" t="s">
        <v>17</v>
      </c>
      <c r="F4" s="23" t="s">
        <v>15</v>
      </c>
      <c r="G4" s="42" t="s">
        <v>16</v>
      </c>
      <c r="H4" s="22" t="s">
        <v>17</v>
      </c>
      <c r="I4" s="22" t="s">
        <v>14</v>
      </c>
    </row>
    <row r="5" spans="1:11" x14ac:dyDescent="0.25">
      <c r="A5" s="99"/>
      <c r="B5" s="100"/>
      <c r="C5" s="101"/>
      <c r="D5" s="43" t="s">
        <v>2</v>
      </c>
      <c r="E5" s="43" t="s">
        <v>3</v>
      </c>
      <c r="F5" s="44" t="s">
        <v>4</v>
      </c>
      <c r="G5" s="43">
        <v>2023</v>
      </c>
      <c r="H5" s="43">
        <v>2024</v>
      </c>
      <c r="I5" s="43">
        <v>2025</v>
      </c>
      <c r="J5" s="2"/>
      <c r="K5" s="2"/>
    </row>
    <row r="6" spans="1:11" ht="13.8" thickBot="1" x14ac:dyDescent="0.3">
      <c r="A6" s="4"/>
      <c r="B6" s="2"/>
      <c r="C6" s="2"/>
      <c r="H6" s="5"/>
      <c r="I6" s="5"/>
    </row>
    <row r="7" spans="1:11" ht="17.399999999999999" x14ac:dyDescent="0.25">
      <c r="A7" s="6"/>
      <c r="B7" s="95" t="s">
        <v>8</v>
      </c>
      <c r="C7" s="96"/>
      <c r="D7" s="12"/>
      <c r="E7" s="12"/>
      <c r="F7" s="12"/>
      <c r="G7" s="12"/>
      <c r="H7" s="12"/>
      <c r="I7" s="12"/>
    </row>
    <row r="8" spans="1:11" ht="15" x14ac:dyDescent="0.25">
      <c r="A8" s="9">
        <v>1.1000000000000001</v>
      </c>
      <c r="B8" s="87" t="s">
        <v>51</v>
      </c>
      <c r="C8" s="88"/>
      <c r="D8" s="10"/>
      <c r="E8" s="10"/>
      <c r="F8" s="10"/>
      <c r="G8" s="10"/>
      <c r="H8" s="10"/>
      <c r="I8" s="10"/>
    </row>
    <row r="9" spans="1:11" ht="15" x14ac:dyDescent="0.25">
      <c r="A9" s="9">
        <v>1.2</v>
      </c>
      <c r="B9" s="87" t="s">
        <v>32</v>
      </c>
      <c r="C9" s="88"/>
      <c r="D9" s="10"/>
      <c r="E9" s="10"/>
      <c r="F9" s="10"/>
      <c r="G9" s="10"/>
      <c r="H9" s="10"/>
      <c r="I9" s="10"/>
    </row>
    <row r="10" spans="1:11" ht="15" x14ac:dyDescent="0.25">
      <c r="A10" s="9">
        <v>1.3</v>
      </c>
      <c r="B10" s="87" t="s">
        <v>33</v>
      </c>
      <c r="C10" s="88"/>
      <c r="D10" s="10"/>
      <c r="E10" s="10"/>
      <c r="F10" s="10"/>
      <c r="G10" s="10"/>
      <c r="H10" s="10"/>
      <c r="I10" s="10"/>
    </row>
    <row r="11" spans="1:11" ht="15" x14ac:dyDescent="0.25">
      <c r="A11" s="9">
        <v>1.4</v>
      </c>
      <c r="B11" s="87" t="s">
        <v>34</v>
      </c>
      <c r="C11" s="88"/>
      <c r="D11" s="10"/>
      <c r="E11" s="10"/>
      <c r="F11" s="10"/>
      <c r="G11" s="10"/>
      <c r="H11" s="10"/>
      <c r="I11" s="10"/>
    </row>
    <row r="12" spans="1:11" ht="15.6" x14ac:dyDescent="0.3">
      <c r="A12" s="36"/>
      <c r="B12" s="89" t="s">
        <v>35</v>
      </c>
      <c r="C12" s="90"/>
      <c r="D12" s="28"/>
      <c r="E12" s="28"/>
      <c r="F12" s="28"/>
      <c r="G12" s="28"/>
      <c r="H12" s="28"/>
      <c r="I12" s="28"/>
    </row>
    <row r="13" spans="1:11" ht="15" x14ac:dyDescent="0.25">
      <c r="A13" s="9">
        <v>1.5</v>
      </c>
      <c r="B13" s="87"/>
      <c r="C13" s="88"/>
      <c r="D13" s="10"/>
      <c r="E13" s="10"/>
      <c r="F13" s="10"/>
      <c r="G13" s="10"/>
      <c r="H13" s="10"/>
      <c r="I13" s="10"/>
    </row>
    <row r="14" spans="1:11" ht="15" x14ac:dyDescent="0.25">
      <c r="A14" s="29" t="s">
        <v>36</v>
      </c>
      <c r="B14" s="87"/>
      <c r="C14" s="88"/>
      <c r="D14" s="10"/>
      <c r="E14" s="10"/>
      <c r="F14" s="10"/>
      <c r="G14" s="10"/>
      <c r="H14" s="10"/>
      <c r="I14" s="10"/>
    </row>
    <row r="15" spans="1:11" ht="15" x14ac:dyDescent="0.25">
      <c r="A15" s="29" t="s">
        <v>37</v>
      </c>
      <c r="B15" s="87" t="s">
        <v>21</v>
      </c>
      <c r="C15" s="88"/>
      <c r="D15" s="10"/>
      <c r="E15" s="10"/>
      <c r="F15" s="10"/>
      <c r="G15" s="10"/>
      <c r="H15" s="10"/>
      <c r="I15" s="10"/>
    </row>
    <row r="16" spans="1:11" ht="15.6" thickBot="1" x14ac:dyDescent="0.3">
      <c r="A16" s="30" t="s">
        <v>38</v>
      </c>
      <c r="B16" s="87" t="s">
        <v>21</v>
      </c>
      <c r="C16" s="88"/>
      <c r="D16" s="11"/>
      <c r="E16" s="11"/>
      <c r="F16" s="11"/>
      <c r="G16" s="11"/>
      <c r="H16" s="11"/>
      <c r="I16" s="11"/>
    </row>
    <row r="17" spans="1:9" ht="15.6" x14ac:dyDescent="0.3">
      <c r="A17" s="17"/>
      <c r="B17" s="138" t="s">
        <v>9</v>
      </c>
      <c r="C17" s="139"/>
      <c r="D17" s="13">
        <f t="shared" ref="D17:I17" si="0">SUM(D13:D16,D8:D11)</f>
        <v>0</v>
      </c>
      <c r="E17" s="13">
        <f t="shared" si="0"/>
        <v>0</v>
      </c>
      <c r="F17" s="13">
        <f t="shared" si="0"/>
        <v>0</v>
      </c>
      <c r="G17" s="13">
        <f t="shared" si="0"/>
        <v>0</v>
      </c>
      <c r="H17" s="13">
        <f t="shared" si="0"/>
        <v>0</v>
      </c>
      <c r="I17" s="13">
        <f t="shared" si="0"/>
        <v>0</v>
      </c>
    </row>
    <row r="18" spans="1:9" ht="15" x14ac:dyDescent="0.25">
      <c r="A18" s="15">
        <v>1.9</v>
      </c>
      <c r="B18" s="133" t="s">
        <v>39</v>
      </c>
      <c r="C18" s="134"/>
      <c r="D18" s="10"/>
      <c r="E18" s="10"/>
      <c r="F18" s="10"/>
      <c r="G18" s="10"/>
      <c r="H18" s="10"/>
      <c r="I18" s="16"/>
    </row>
    <row r="19" spans="1:9" ht="15" x14ac:dyDescent="0.25">
      <c r="A19" s="31" t="s">
        <v>7</v>
      </c>
      <c r="B19" s="133" t="s">
        <v>40</v>
      </c>
      <c r="C19" s="134"/>
      <c r="D19" s="10">
        <f>+D18+D17</f>
        <v>0</v>
      </c>
      <c r="E19" s="10">
        <f t="shared" ref="E19:I19" si="1">+E18+E17</f>
        <v>0</v>
      </c>
      <c r="F19" s="10">
        <f t="shared" si="1"/>
        <v>0</v>
      </c>
      <c r="G19" s="10">
        <f t="shared" si="1"/>
        <v>0</v>
      </c>
      <c r="H19" s="10">
        <f t="shared" si="1"/>
        <v>0</v>
      </c>
      <c r="I19" s="10">
        <f t="shared" si="1"/>
        <v>0</v>
      </c>
    </row>
    <row r="20" spans="1:9" ht="15.6" thickBot="1" x14ac:dyDescent="0.3">
      <c r="A20" s="4"/>
      <c r="B20" s="133"/>
      <c r="C20" s="134"/>
      <c r="H20" s="5"/>
      <c r="I20" s="5"/>
    </row>
    <row r="21" spans="1:9" ht="17.399999999999999" x14ac:dyDescent="0.25">
      <c r="A21" s="6"/>
      <c r="B21" s="95" t="s">
        <v>18</v>
      </c>
      <c r="C21" s="96"/>
      <c r="D21" s="12"/>
      <c r="E21" s="12"/>
      <c r="F21" s="12"/>
      <c r="G21" s="12"/>
      <c r="H21" s="12"/>
      <c r="I21" s="12"/>
    </row>
    <row r="22" spans="1:9" ht="15" x14ac:dyDescent="0.25">
      <c r="A22" s="9">
        <v>2.1</v>
      </c>
      <c r="B22" s="87" t="s">
        <v>20</v>
      </c>
      <c r="C22" s="88"/>
      <c r="D22" s="28"/>
      <c r="E22" s="28"/>
      <c r="F22" s="28"/>
      <c r="G22" s="10"/>
      <c r="H22" s="10"/>
      <c r="I22" s="10"/>
    </row>
    <row r="23" spans="1:9" ht="15" x14ac:dyDescent="0.25">
      <c r="A23" s="9">
        <v>2.2000000000000002</v>
      </c>
      <c r="B23" s="87" t="s">
        <v>41</v>
      </c>
      <c r="C23" s="88"/>
      <c r="D23" s="28"/>
      <c r="E23" s="28"/>
      <c r="F23" s="28"/>
      <c r="G23" s="10"/>
      <c r="H23" s="10"/>
      <c r="I23" s="10"/>
    </row>
    <row r="24" spans="1:9" ht="15.6" x14ac:dyDescent="0.3">
      <c r="A24" s="9"/>
      <c r="B24" s="49" t="s">
        <v>97</v>
      </c>
      <c r="C24" s="21"/>
      <c r="D24" s="55"/>
      <c r="E24" s="55"/>
      <c r="F24" s="55"/>
      <c r="G24" s="70"/>
      <c r="H24" s="70"/>
      <c r="I24" s="70"/>
    </row>
    <row r="25" spans="1:9" ht="15" x14ac:dyDescent="0.25">
      <c r="A25" s="9"/>
      <c r="B25" s="20" t="s">
        <v>73</v>
      </c>
      <c r="C25" s="21"/>
      <c r="D25" s="55"/>
      <c r="E25" s="55"/>
      <c r="F25" s="55"/>
      <c r="G25" s="70"/>
      <c r="H25" s="70"/>
      <c r="I25" s="70"/>
    </row>
    <row r="26" spans="1:9" ht="15" x14ac:dyDescent="0.25">
      <c r="A26" s="9"/>
      <c r="B26" s="20" t="s">
        <v>93</v>
      </c>
      <c r="C26" s="21"/>
      <c r="D26" s="55">
        <v>8000</v>
      </c>
      <c r="E26" s="55">
        <v>8000</v>
      </c>
      <c r="F26" s="55">
        <v>8000</v>
      </c>
      <c r="G26" s="70">
        <v>8316</v>
      </c>
      <c r="H26" s="70">
        <v>8024</v>
      </c>
      <c r="I26" s="70">
        <v>8024</v>
      </c>
    </row>
    <row r="27" spans="1:9" ht="15" x14ac:dyDescent="0.25">
      <c r="A27" s="9"/>
      <c r="B27" s="20" t="s">
        <v>94</v>
      </c>
      <c r="C27" s="21"/>
      <c r="D27" s="55">
        <v>8000</v>
      </c>
      <c r="E27" s="55">
        <v>8000</v>
      </c>
      <c r="F27" s="55">
        <v>8000</v>
      </c>
      <c r="G27" s="70">
        <v>8000</v>
      </c>
      <c r="H27" s="70">
        <v>8000</v>
      </c>
      <c r="I27" s="70">
        <v>8000</v>
      </c>
    </row>
    <row r="28" spans="1:9" ht="15" x14ac:dyDescent="0.25">
      <c r="A28" s="9"/>
      <c r="B28" s="20" t="s">
        <v>96</v>
      </c>
      <c r="C28" s="21"/>
      <c r="D28" s="55">
        <v>12000</v>
      </c>
      <c r="E28" s="55">
        <v>12000</v>
      </c>
      <c r="F28" s="55">
        <v>12000</v>
      </c>
      <c r="G28" s="70">
        <v>12000</v>
      </c>
      <c r="H28" s="70">
        <v>12225</v>
      </c>
      <c r="I28" s="70">
        <v>12225</v>
      </c>
    </row>
    <row r="29" spans="1:9" ht="15" x14ac:dyDescent="0.25">
      <c r="A29" s="9"/>
      <c r="B29" s="20" t="s">
        <v>95</v>
      </c>
      <c r="C29" s="21"/>
      <c r="D29" s="55">
        <v>26193</v>
      </c>
      <c r="E29" s="55">
        <v>26193</v>
      </c>
      <c r="F29" s="55">
        <v>26193</v>
      </c>
      <c r="G29" s="70">
        <v>26193</v>
      </c>
      <c r="H29" s="70">
        <v>25908</v>
      </c>
      <c r="I29" s="70">
        <v>25908</v>
      </c>
    </row>
    <row r="30" spans="1:9" ht="15.6" x14ac:dyDescent="0.3">
      <c r="A30" s="9"/>
      <c r="B30" s="20"/>
      <c r="C30" s="80" t="s">
        <v>113</v>
      </c>
      <c r="D30" s="55"/>
      <c r="E30" s="55"/>
      <c r="F30" s="55"/>
      <c r="G30" s="70">
        <f>SUM(G26:G29)</f>
        <v>54509</v>
      </c>
      <c r="H30" s="70">
        <f>SUM(H26:H29)</f>
        <v>54157</v>
      </c>
      <c r="I30" s="70">
        <f>SUM(I26:I29)</f>
        <v>54157</v>
      </c>
    </row>
    <row r="31" spans="1:9" ht="15" x14ac:dyDescent="0.25">
      <c r="A31" s="9"/>
      <c r="B31" s="20"/>
      <c r="C31" s="21"/>
      <c r="D31" s="55"/>
      <c r="E31" s="55"/>
      <c r="F31" s="55"/>
      <c r="G31" s="70"/>
      <c r="H31" s="70"/>
      <c r="I31" s="83"/>
    </row>
    <row r="32" spans="1:9" ht="15" x14ac:dyDescent="0.25">
      <c r="A32" s="9">
        <v>2.2999999999999998</v>
      </c>
      <c r="B32" s="87" t="s">
        <v>42</v>
      </c>
      <c r="C32" s="88"/>
      <c r="D32" s="28"/>
      <c r="E32" s="28"/>
      <c r="F32" s="28"/>
      <c r="G32" s="10"/>
      <c r="H32" s="10"/>
      <c r="I32" s="53"/>
    </row>
    <row r="33" spans="1:9" ht="15" x14ac:dyDescent="0.25">
      <c r="A33" s="9">
        <v>2.4</v>
      </c>
      <c r="B33" s="87" t="s">
        <v>10</v>
      </c>
      <c r="C33" s="88"/>
      <c r="D33" s="10"/>
      <c r="E33" s="10"/>
      <c r="F33" s="10"/>
      <c r="G33" s="28"/>
      <c r="H33" s="28"/>
      <c r="I33" s="86"/>
    </row>
    <row r="34" spans="1:9" ht="15" x14ac:dyDescent="0.25">
      <c r="A34" s="9"/>
      <c r="B34" s="20"/>
      <c r="C34" s="21" t="s">
        <v>109</v>
      </c>
      <c r="D34" s="10"/>
      <c r="E34" s="10"/>
      <c r="F34" s="10"/>
      <c r="G34" s="28"/>
      <c r="H34" s="28"/>
      <c r="I34" s="86">
        <v>80000</v>
      </c>
    </row>
    <row r="35" spans="1:9" ht="15" x14ac:dyDescent="0.25">
      <c r="A35" s="9"/>
      <c r="B35" s="20"/>
      <c r="C35" s="21" t="s">
        <v>110</v>
      </c>
      <c r="D35" s="10"/>
      <c r="E35" s="10"/>
      <c r="F35" s="10"/>
      <c r="G35" s="28"/>
      <c r="H35" s="28"/>
      <c r="I35" s="86">
        <v>15000</v>
      </c>
    </row>
    <row r="36" spans="1:9" ht="15" x14ac:dyDescent="0.25">
      <c r="A36" s="9"/>
      <c r="B36" s="20"/>
      <c r="C36" s="21" t="s">
        <v>111</v>
      </c>
      <c r="D36" s="10"/>
      <c r="E36" s="10"/>
      <c r="F36" s="10"/>
      <c r="G36" s="28"/>
      <c r="H36" s="28"/>
      <c r="I36" s="86">
        <v>15000</v>
      </c>
    </row>
    <row r="37" spans="1:9" ht="15" x14ac:dyDescent="0.25">
      <c r="A37" s="9"/>
      <c r="B37" s="20"/>
      <c r="C37" s="21"/>
      <c r="D37" s="10"/>
      <c r="E37" s="10"/>
      <c r="F37" s="10"/>
      <c r="G37" s="28"/>
      <c r="H37" s="28"/>
      <c r="I37" s="86"/>
    </row>
    <row r="38" spans="1:9" ht="15" x14ac:dyDescent="0.25">
      <c r="A38" s="9"/>
      <c r="B38" s="20"/>
      <c r="C38" s="21"/>
      <c r="D38" s="10"/>
      <c r="E38" s="10"/>
      <c r="F38" s="10"/>
      <c r="G38" s="28"/>
      <c r="H38" s="28"/>
      <c r="I38" s="86"/>
    </row>
    <row r="39" spans="1:9" ht="15.6" x14ac:dyDescent="0.3">
      <c r="A39" s="9"/>
      <c r="B39" s="20"/>
      <c r="C39" s="80" t="s">
        <v>112</v>
      </c>
      <c r="D39" s="10"/>
      <c r="E39" s="10"/>
      <c r="F39" s="10"/>
      <c r="G39" s="28"/>
      <c r="H39" s="28"/>
      <c r="I39" s="86">
        <f>SUM(I34:I38)</f>
        <v>110000</v>
      </c>
    </row>
    <row r="40" spans="1:9" ht="15" x14ac:dyDescent="0.25">
      <c r="A40" s="9"/>
      <c r="B40" s="20"/>
      <c r="C40" s="21"/>
      <c r="D40" s="10"/>
      <c r="E40" s="10"/>
      <c r="F40" s="10"/>
      <c r="G40" s="28"/>
      <c r="H40" s="28"/>
      <c r="I40" s="86"/>
    </row>
    <row r="41" spans="1:9" ht="15.6" x14ac:dyDescent="0.3">
      <c r="A41" s="36"/>
      <c r="B41" s="89" t="s">
        <v>35</v>
      </c>
      <c r="C41" s="90"/>
      <c r="D41" s="28"/>
      <c r="E41" s="28"/>
      <c r="F41" s="28"/>
      <c r="G41" s="28"/>
      <c r="H41" s="28"/>
      <c r="I41" s="86"/>
    </row>
    <row r="42" spans="1:9" ht="15" x14ac:dyDescent="0.25">
      <c r="A42" s="9">
        <v>2.5</v>
      </c>
      <c r="B42" s="87"/>
      <c r="C42" s="88"/>
      <c r="D42" s="11"/>
      <c r="E42" s="11"/>
      <c r="F42" s="11"/>
      <c r="G42" s="11"/>
      <c r="H42" s="11"/>
      <c r="I42" s="55"/>
    </row>
    <row r="43" spans="1:9" ht="15" x14ac:dyDescent="0.25">
      <c r="A43" s="29" t="s">
        <v>47</v>
      </c>
      <c r="B43" s="87"/>
      <c r="C43" s="88"/>
      <c r="D43" s="11"/>
      <c r="E43" s="11"/>
      <c r="F43" s="11"/>
      <c r="G43" s="11"/>
      <c r="H43" s="11"/>
      <c r="I43" s="55"/>
    </row>
    <row r="44" spans="1:9" ht="15" x14ac:dyDescent="0.25">
      <c r="A44" s="29" t="s">
        <v>48</v>
      </c>
      <c r="B44" s="87" t="s">
        <v>21</v>
      </c>
      <c r="C44" s="88"/>
      <c r="D44" s="11"/>
      <c r="E44" s="11"/>
      <c r="F44" s="11"/>
      <c r="G44" s="11"/>
      <c r="H44" s="11"/>
      <c r="I44" s="55"/>
    </row>
    <row r="45" spans="1:9" ht="15.6" thickBot="1" x14ac:dyDescent="0.3">
      <c r="A45" s="29" t="s">
        <v>49</v>
      </c>
      <c r="B45" s="87" t="s">
        <v>21</v>
      </c>
      <c r="C45" s="88"/>
      <c r="D45" s="11"/>
      <c r="E45" s="11"/>
      <c r="F45" s="11"/>
      <c r="G45" s="11"/>
      <c r="H45" s="11"/>
      <c r="I45" s="55"/>
    </row>
    <row r="46" spans="1:9" ht="16.2" thickBot="1" x14ac:dyDescent="0.35">
      <c r="A46" s="47"/>
      <c r="B46" s="117" t="s">
        <v>43</v>
      </c>
      <c r="C46" s="118"/>
      <c r="D46" s="48">
        <f>SUM(D42:D45,D33)</f>
        <v>0</v>
      </c>
      <c r="E46" s="48">
        <f>SUM(E42:E45,E33)</f>
        <v>0</v>
      </c>
      <c r="F46" s="61">
        <v>82000</v>
      </c>
      <c r="G46" s="48">
        <f>SUM(G42:G45,G22:G32)</f>
        <v>109018</v>
      </c>
      <c r="H46" s="48">
        <f>SUM(H42:H45,H22:H32)</f>
        <v>108314</v>
      </c>
      <c r="I46" s="56">
        <f>SUM(I22:I29,I34:I36)</f>
        <v>164157</v>
      </c>
    </row>
    <row r="47" spans="1:9" ht="13.8" thickBot="1" x14ac:dyDescent="0.3">
      <c r="A47" s="45"/>
      <c r="B47" s="2"/>
      <c r="C47" s="2"/>
      <c r="H47" s="46"/>
      <c r="I47" s="84"/>
    </row>
    <row r="48" spans="1:9" ht="16.2" thickBot="1" x14ac:dyDescent="0.35">
      <c r="A48" s="18"/>
      <c r="B48" s="131" t="s">
        <v>50</v>
      </c>
      <c r="C48" s="132"/>
      <c r="D48" s="19">
        <f>+D19-D46</f>
        <v>0</v>
      </c>
      <c r="E48" s="19">
        <f t="shared" ref="E48:I48" si="2">+E19-E46</f>
        <v>0</v>
      </c>
      <c r="F48" s="19">
        <f t="shared" si="2"/>
        <v>-82000</v>
      </c>
      <c r="G48" s="19">
        <f t="shared" si="2"/>
        <v>-109018</v>
      </c>
      <c r="H48" s="19">
        <f t="shared" si="2"/>
        <v>-108314</v>
      </c>
      <c r="I48" s="85">
        <f t="shared" si="2"/>
        <v>-164157</v>
      </c>
    </row>
    <row r="49" spans="1:8" ht="15.6" thickTop="1" x14ac:dyDescent="0.25">
      <c r="A49" s="135"/>
      <c r="B49" s="135"/>
      <c r="C49" s="135"/>
      <c r="D49" s="135"/>
      <c r="E49" s="135"/>
      <c r="F49" s="135"/>
      <c r="G49" s="135"/>
      <c r="H49" s="135"/>
    </row>
  </sheetData>
  <mergeCells count="35">
    <mergeCell ref="A49:H49"/>
    <mergeCell ref="A1:B1"/>
    <mergeCell ref="C1:G1"/>
    <mergeCell ref="D2:F2"/>
    <mergeCell ref="G2:I2"/>
    <mergeCell ref="D3:E3"/>
    <mergeCell ref="G3:H3"/>
    <mergeCell ref="B41:C41"/>
    <mergeCell ref="B43:C43"/>
    <mergeCell ref="B17:C17"/>
    <mergeCell ref="B21:C21"/>
    <mergeCell ref="B22:C22"/>
    <mergeCell ref="B32:C32"/>
    <mergeCell ref="B33:C33"/>
    <mergeCell ref="A5:C5"/>
    <mergeCell ref="A2:C4"/>
    <mergeCell ref="B10:C10"/>
    <mergeCell ref="B11:C11"/>
    <mergeCell ref="B7:C7"/>
    <mergeCell ref="B23:C23"/>
    <mergeCell ref="B18:C18"/>
    <mergeCell ref="B19:C19"/>
    <mergeCell ref="B20:C20"/>
    <mergeCell ref="B16:C16"/>
    <mergeCell ref="B12:C12"/>
    <mergeCell ref="B14:C14"/>
    <mergeCell ref="B15:C15"/>
    <mergeCell ref="B13:C13"/>
    <mergeCell ref="B8:C8"/>
    <mergeCell ref="B9:C9"/>
    <mergeCell ref="B46:C46"/>
    <mergeCell ref="B48:C48"/>
    <mergeCell ref="B45:C45"/>
    <mergeCell ref="B42:C42"/>
    <mergeCell ref="B44:C44"/>
  </mergeCells>
  <pageMargins left="0.25" right="0" top="0.5" bottom="0.5" header="0.3" footer="0.3"/>
  <pageSetup scale="76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part 1</vt:lpstr>
      <vt:lpstr>part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Auditing</dc:creator>
  <cp:lastModifiedBy>John Motley</cp:lastModifiedBy>
  <cp:lastPrinted>2024-11-12T23:19:25Z</cp:lastPrinted>
  <dcterms:created xsi:type="dcterms:W3CDTF">1999-09-23T19:55:06Z</dcterms:created>
  <dcterms:modified xsi:type="dcterms:W3CDTF">2024-12-09T21:02:47Z</dcterms:modified>
</cp:coreProperties>
</file>