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bartsmith/Interlaken Town Team Dropbox/Interlaken Town Team Folder/Interlaken Town Clerk/Council - PC Meetings/2024 Town Council Meetings/Town Council 2024-10-22 Work Session/Meeting Materials/"/>
    </mc:Choice>
  </mc:AlternateContent>
  <xr:revisionPtr revIDLastSave="0" documentId="13_ncr:1_{8BA871B9-583B-2543-8CA9-BD5360843EFA}" xr6:coauthVersionLast="47" xr6:coauthVersionMax="47" xr10:uidLastSave="{00000000-0000-0000-0000-000000000000}"/>
  <bookViews>
    <workbookView xWindow="12620" yWindow="7600" windowWidth="46360" windowHeight="27700" xr2:uid="{F349B83B-5E78-D14C-89A5-75EE2019E106}"/>
  </bookViews>
  <sheets>
    <sheet name="FY2025 Budget Proposal" sheetId="1" r:id="rId1"/>
  </sheets>
  <externalReferences>
    <externalReference r:id="rId2"/>
    <externalReference r:id="rId3"/>
    <externalReference r:id="rId4"/>
    <externalReference r:id="rId5"/>
  </externalReferences>
  <definedNames>
    <definedName name="Base_Limit">[1]Rates!$C$26</definedName>
    <definedName name="DriveBy">'[2]Meter Upgrade Costs'!$E$34</definedName>
    <definedName name="Dwelling_Base" localSheetId="0">#REF!</definedName>
    <definedName name="Dwelling_Base">#REF!</definedName>
    <definedName name="Empty_Base" localSheetId="0">#REF!</definedName>
    <definedName name="Empty_Base">#REF!</definedName>
    <definedName name="FY">[3]Instructions!$C$2</definedName>
    <definedName name="FY19_Base_Limit">[1]Rates!$C$51</definedName>
    <definedName name="FY19_Dwelling_Base">[1]Rates!$C$46</definedName>
    <definedName name="FY19_Empty_Base">[1]Rates!$C$48</definedName>
    <definedName name="FY19_Permit_Base">[1]Rates!$C$47</definedName>
    <definedName name="FY19_Rate_1">'[2]FY2021 Water Rate Proposal'!$AC$26</definedName>
    <definedName name="FY19_Rate_2">'[2]FY2021 Water Rate Proposal'!$AC$27</definedName>
    <definedName name="FY19_Rate_3">'[2]FY2021 Water Rate Proposal'!$AC$28</definedName>
    <definedName name="FY19_Rate_4">'[2]FY2021 Water Rate Proposal'!$AC$29</definedName>
    <definedName name="FY19_Rate_5">'[2]FY2021 Water Rate Proposal'!$AC$30</definedName>
    <definedName name="FY21_Rate_1">'[2]FY2021 Water Rate Proposal'!$AC$35</definedName>
    <definedName name="FY21_Rate_2">'[2]FY2021 Water Rate Proposal'!$AC$36</definedName>
    <definedName name="FY21_Rate_3">'[2]FY2021 Water Rate Proposal'!$AC$37</definedName>
    <definedName name="FY21_Rate_4">'[2]FY2021 Water Rate Proposal'!$AC$38</definedName>
    <definedName name="FY21_Rate_5">'[2]FY2021 Water Rate Proposal'!$AC$39</definedName>
    <definedName name="FYStart">[3]Instructions!$C$3</definedName>
    <definedName name="Lot_Rate">'[4]Rate Calcuation'!$C$9</definedName>
    <definedName name="Master_Template_WKS">[3]Instructions!$D$5</definedName>
    <definedName name="Permit_Base" localSheetId="0">#REF!</definedName>
    <definedName name="Permit_Base">#REF!</definedName>
    <definedName name="_xlnm.Print_Area" localSheetId="0">'FY2025 Budget Proposal'!$A$3:$T$307</definedName>
    <definedName name="_xlnm.Print_Titles" localSheetId="0">'FY2025 Budget Proposal'!$3:$3</definedName>
    <definedName name="Rate_1">[1]Rates!$F$12</definedName>
    <definedName name="Rate_2">[1]Rates!$F$13</definedName>
    <definedName name="Rate_3">[1]Rates!$F$14</definedName>
    <definedName name="Rate_4">[1]Rates!$F$15</definedName>
    <definedName name="Rate_5">[1]Rates!$F$16</definedName>
    <definedName name="Road_Fee" localSheetId="0">#REF!</definedName>
    <definedName name="Road_Fee">#REF!</definedName>
    <definedName name="Tax_Rate">'[4]Rate Calcuation'!$B$16</definedName>
    <definedName name="WalkBy">'[2]Meter Upgrade Costs'!$E$21</definedName>
    <definedName name="Water_Fee" localSheetId="0">#REF!</definedName>
    <definedName name="Water_Fee">#REF!</definedName>
    <definedName name="Water_Rate">'[4]Rate Calcuation'!$B$9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1" l="1"/>
  <c r="J34" i="1"/>
  <c r="J61" i="1"/>
  <c r="J77" i="1"/>
  <c r="J79" i="1"/>
  <c r="J81" i="1"/>
  <c r="J280" i="1"/>
  <c r="J301" i="1"/>
  <c r="L22" i="1"/>
  <c r="L34" i="1"/>
  <c r="L61" i="1"/>
  <c r="L77" i="1"/>
  <c r="L79" i="1"/>
  <c r="L81" i="1"/>
  <c r="L280" i="1"/>
  <c r="L301" i="1"/>
  <c r="N22" i="1"/>
  <c r="N34" i="1"/>
  <c r="N61" i="1"/>
  <c r="N77" i="1"/>
  <c r="N79" i="1"/>
  <c r="N81" i="1"/>
  <c r="N280" i="1"/>
  <c r="N301" i="1"/>
  <c r="P22" i="1"/>
  <c r="P34" i="1"/>
  <c r="P61" i="1"/>
  <c r="P77" i="1"/>
  <c r="P79" i="1"/>
  <c r="P81" i="1"/>
  <c r="P280" i="1"/>
  <c r="P301" i="1"/>
  <c r="S22" i="1"/>
  <c r="S25" i="1"/>
  <c r="S34" i="1"/>
  <c r="S61" i="1"/>
  <c r="S77" i="1"/>
  <c r="S79" i="1"/>
  <c r="S81" i="1"/>
  <c r="S280" i="1"/>
  <c r="S301" i="1"/>
  <c r="T22" i="1"/>
  <c r="T25" i="1"/>
  <c r="T34" i="1"/>
  <c r="T61" i="1"/>
  <c r="T77" i="1"/>
  <c r="T79" i="1"/>
  <c r="T81" i="1"/>
  <c r="T280" i="1"/>
  <c r="T301" i="1"/>
  <c r="J93" i="1"/>
  <c r="J102" i="1"/>
  <c r="J104" i="1"/>
  <c r="J281" i="1"/>
  <c r="J302" i="1"/>
  <c r="L93" i="1"/>
  <c r="L102" i="1"/>
  <c r="L104" i="1"/>
  <c r="L281" i="1"/>
  <c r="L302" i="1"/>
  <c r="N93" i="1"/>
  <c r="N102" i="1"/>
  <c r="N104" i="1"/>
  <c r="N281" i="1"/>
  <c r="N302" i="1"/>
  <c r="P93" i="1"/>
  <c r="P102" i="1"/>
  <c r="P104" i="1"/>
  <c r="P281" i="1"/>
  <c r="P302" i="1"/>
  <c r="S93" i="1"/>
  <c r="S102" i="1"/>
  <c r="S104" i="1"/>
  <c r="S281" i="1"/>
  <c r="S302" i="1"/>
  <c r="T93" i="1"/>
  <c r="T102" i="1"/>
  <c r="T104" i="1"/>
  <c r="T281" i="1"/>
  <c r="T302" i="1"/>
  <c r="J121" i="1"/>
  <c r="J134" i="1"/>
  <c r="J162" i="1"/>
  <c r="J164" i="1"/>
  <c r="J282" i="1"/>
  <c r="J303" i="1"/>
  <c r="L121" i="1"/>
  <c r="L134" i="1"/>
  <c r="L162" i="1"/>
  <c r="L164" i="1"/>
  <c r="L282" i="1"/>
  <c r="L303" i="1"/>
  <c r="N121" i="1"/>
  <c r="N134" i="1"/>
  <c r="N162" i="1"/>
  <c r="N164" i="1"/>
  <c r="N282" i="1"/>
  <c r="N303" i="1"/>
  <c r="P121" i="1"/>
  <c r="P134" i="1"/>
  <c r="P151" i="1"/>
  <c r="P162" i="1"/>
  <c r="P164" i="1"/>
  <c r="P282" i="1"/>
  <c r="P303" i="1"/>
  <c r="S121" i="1"/>
  <c r="S134" i="1"/>
  <c r="S162" i="1"/>
  <c r="S164" i="1"/>
  <c r="S282" i="1"/>
  <c r="S303" i="1"/>
  <c r="T121" i="1"/>
  <c r="T134" i="1"/>
  <c r="T162" i="1"/>
  <c r="T164" i="1"/>
  <c r="T282" i="1"/>
  <c r="T303" i="1"/>
  <c r="S174" i="1"/>
  <c r="S182" i="1"/>
  <c r="S184" i="1"/>
  <c r="S283" i="1"/>
  <c r="S304" i="1"/>
  <c r="T174" i="1"/>
  <c r="T182" i="1"/>
  <c r="T184" i="1"/>
  <c r="T283" i="1"/>
  <c r="T304" i="1"/>
  <c r="J195" i="1"/>
  <c r="J203" i="1"/>
  <c r="J205" i="1"/>
  <c r="J284" i="1"/>
  <c r="J305" i="1"/>
  <c r="L195" i="1"/>
  <c r="L203" i="1"/>
  <c r="L205" i="1"/>
  <c r="L284" i="1"/>
  <c r="L305" i="1"/>
  <c r="N195" i="1"/>
  <c r="N203" i="1"/>
  <c r="N205" i="1"/>
  <c r="N284" i="1"/>
  <c r="N305" i="1"/>
  <c r="P195" i="1"/>
  <c r="P203" i="1"/>
  <c r="P205" i="1"/>
  <c r="P284" i="1"/>
  <c r="P305" i="1"/>
  <c r="S195" i="1"/>
  <c r="S203" i="1"/>
  <c r="S205" i="1"/>
  <c r="S284" i="1"/>
  <c r="S305" i="1"/>
  <c r="T195" i="1"/>
  <c r="T203" i="1"/>
  <c r="T205" i="1"/>
  <c r="T284" i="1"/>
  <c r="T305" i="1"/>
  <c r="J222" i="1"/>
  <c r="J231" i="1"/>
  <c r="J239" i="1"/>
  <c r="J241" i="1"/>
  <c r="J285" i="1"/>
  <c r="J306" i="1"/>
  <c r="L222" i="1"/>
  <c r="L231" i="1"/>
  <c r="L239" i="1"/>
  <c r="L241" i="1"/>
  <c r="L285" i="1"/>
  <c r="L306" i="1"/>
  <c r="N222" i="1"/>
  <c r="N231" i="1"/>
  <c r="N239" i="1"/>
  <c r="N241" i="1"/>
  <c r="N285" i="1"/>
  <c r="N306" i="1"/>
  <c r="P222" i="1"/>
  <c r="P231" i="1"/>
  <c r="P239" i="1"/>
  <c r="P241" i="1"/>
  <c r="P285" i="1"/>
  <c r="P306" i="1"/>
  <c r="S222" i="1"/>
  <c r="S231" i="1"/>
  <c r="S239" i="1"/>
  <c r="S241" i="1"/>
  <c r="S285" i="1"/>
  <c r="S306" i="1"/>
  <c r="T222" i="1"/>
  <c r="T231" i="1"/>
  <c r="T239" i="1"/>
  <c r="T241" i="1"/>
  <c r="T285" i="1"/>
  <c r="T306" i="1"/>
  <c r="T307" i="1"/>
  <c r="S307" i="1"/>
  <c r="R22" i="1"/>
  <c r="R25" i="1"/>
  <c r="R34" i="1"/>
  <c r="R61" i="1"/>
  <c r="R77" i="1"/>
  <c r="R79" i="1"/>
  <c r="R81" i="1"/>
  <c r="R280" i="1"/>
  <c r="R301" i="1"/>
  <c r="R93" i="1"/>
  <c r="R102" i="1"/>
  <c r="R104" i="1"/>
  <c r="R281" i="1"/>
  <c r="R302" i="1"/>
  <c r="R121" i="1"/>
  <c r="R134" i="1"/>
  <c r="R162" i="1"/>
  <c r="R164" i="1"/>
  <c r="R282" i="1"/>
  <c r="R303" i="1"/>
  <c r="R174" i="1"/>
  <c r="R182" i="1"/>
  <c r="R184" i="1"/>
  <c r="R283" i="1"/>
  <c r="R304" i="1"/>
  <c r="R195" i="1"/>
  <c r="R203" i="1"/>
  <c r="R205" i="1"/>
  <c r="R284" i="1"/>
  <c r="R305" i="1"/>
  <c r="R222" i="1"/>
  <c r="R231" i="1"/>
  <c r="R239" i="1"/>
  <c r="R241" i="1"/>
  <c r="R285" i="1"/>
  <c r="R306" i="1"/>
  <c r="R307" i="1"/>
  <c r="Q22" i="1"/>
  <c r="Q25" i="1"/>
  <c r="Q34" i="1"/>
  <c r="Q61" i="1"/>
  <c r="Q77" i="1"/>
  <c r="Q79" i="1"/>
  <c r="Q81" i="1"/>
  <c r="Q280" i="1"/>
  <c r="Q301" i="1"/>
  <c r="Q93" i="1"/>
  <c r="Q102" i="1"/>
  <c r="Q104" i="1"/>
  <c r="Q281" i="1"/>
  <c r="Q302" i="1"/>
  <c r="Q121" i="1"/>
  <c r="Q134" i="1"/>
  <c r="Q162" i="1"/>
  <c r="Q164" i="1"/>
  <c r="Q282" i="1"/>
  <c r="Q303" i="1"/>
  <c r="Q174" i="1"/>
  <c r="Q182" i="1"/>
  <c r="Q184" i="1"/>
  <c r="Q283" i="1"/>
  <c r="Q304" i="1"/>
  <c r="Q195" i="1"/>
  <c r="Q203" i="1"/>
  <c r="Q205" i="1"/>
  <c r="Q284" i="1"/>
  <c r="Q305" i="1"/>
  <c r="Q222" i="1"/>
  <c r="Q231" i="1"/>
  <c r="Q239" i="1"/>
  <c r="Q241" i="1"/>
  <c r="Q285" i="1"/>
  <c r="Q306" i="1"/>
  <c r="Q307" i="1"/>
  <c r="P307" i="1"/>
  <c r="O22" i="1"/>
  <c r="O34" i="1"/>
  <c r="O61" i="1"/>
  <c r="O77" i="1"/>
  <c r="O79" i="1"/>
  <c r="O81" i="1"/>
  <c r="O280" i="1"/>
  <c r="O301" i="1"/>
  <c r="O93" i="1"/>
  <c r="O102" i="1"/>
  <c r="O104" i="1"/>
  <c r="O281" i="1"/>
  <c r="O302" i="1"/>
  <c r="O121" i="1"/>
  <c r="O134" i="1"/>
  <c r="O162" i="1"/>
  <c r="O164" i="1"/>
  <c r="O282" i="1"/>
  <c r="O303" i="1"/>
  <c r="O195" i="1"/>
  <c r="O203" i="1"/>
  <c r="O205" i="1"/>
  <c r="O284" i="1"/>
  <c r="O305" i="1"/>
  <c r="O222" i="1"/>
  <c r="O231" i="1"/>
  <c r="O239" i="1"/>
  <c r="O241" i="1"/>
  <c r="O285" i="1"/>
  <c r="O306" i="1"/>
  <c r="O307" i="1"/>
  <c r="J174" i="1"/>
  <c r="J182" i="1"/>
  <c r="J184" i="1"/>
  <c r="J283" i="1"/>
  <c r="J304" i="1"/>
  <c r="L174" i="1"/>
  <c r="L182" i="1"/>
  <c r="L184" i="1"/>
  <c r="L283" i="1"/>
  <c r="L304" i="1"/>
  <c r="N174" i="1"/>
  <c r="N182" i="1"/>
  <c r="N184" i="1"/>
  <c r="N283" i="1"/>
  <c r="N304" i="1"/>
  <c r="N307" i="1"/>
  <c r="M22" i="1"/>
  <c r="M25" i="1"/>
  <c r="M34" i="1"/>
  <c r="M61" i="1"/>
  <c r="M77" i="1"/>
  <c r="M79" i="1"/>
  <c r="M81" i="1"/>
  <c r="M280" i="1"/>
  <c r="M301" i="1"/>
  <c r="M93" i="1"/>
  <c r="M102" i="1"/>
  <c r="M104" i="1"/>
  <c r="M281" i="1"/>
  <c r="M302" i="1"/>
  <c r="M121" i="1"/>
  <c r="M134" i="1"/>
  <c r="M142" i="1"/>
  <c r="M162" i="1"/>
  <c r="M164" i="1"/>
  <c r="M282" i="1"/>
  <c r="M303" i="1"/>
  <c r="M174" i="1"/>
  <c r="M182" i="1"/>
  <c r="M184" i="1"/>
  <c r="M283" i="1"/>
  <c r="M304" i="1"/>
  <c r="M195" i="1"/>
  <c r="M203" i="1"/>
  <c r="M205" i="1"/>
  <c r="M284" i="1"/>
  <c r="M305" i="1"/>
  <c r="M215" i="1"/>
  <c r="M222" i="1"/>
  <c r="M231" i="1"/>
  <c r="M239" i="1"/>
  <c r="M241" i="1"/>
  <c r="M285" i="1"/>
  <c r="M306" i="1"/>
  <c r="M307" i="1"/>
  <c r="L307" i="1"/>
  <c r="K22" i="1"/>
  <c r="K34" i="1"/>
  <c r="K61" i="1"/>
  <c r="K77" i="1"/>
  <c r="K79" i="1"/>
  <c r="K81" i="1"/>
  <c r="K280" i="1"/>
  <c r="K301" i="1"/>
  <c r="K93" i="1"/>
  <c r="K102" i="1"/>
  <c r="K104" i="1"/>
  <c r="K281" i="1"/>
  <c r="K302" i="1"/>
  <c r="K121" i="1"/>
  <c r="K134" i="1"/>
  <c r="K159" i="1"/>
  <c r="K162" i="1"/>
  <c r="K164" i="1"/>
  <c r="K282" i="1"/>
  <c r="K303" i="1"/>
  <c r="K174" i="1"/>
  <c r="K182" i="1"/>
  <c r="K184" i="1"/>
  <c r="K283" i="1"/>
  <c r="K304" i="1"/>
  <c r="K195" i="1"/>
  <c r="K203" i="1"/>
  <c r="K205" i="1"/>
  <c r="K284" i="1"/>
  <c r="K305" i="1"/>
  <c r="K222" i="1"/>
  <c r="K231" i="1"/>
  <c r="K239" i="1"/>
  <c r="K241" i="1"/>
  <c r="K285" i="1"/>
  <c r="K306" i="1"/>
  <c r="K307" i="1"/>
  <c r="J307" i="1"/>
  <c r="I22" i="1"/>
  <c r="I34" i="1"/>
  <c r="I46" i="1"/>
  <c r="I61" i="1"/>
  <c r="I77" i="1"/>
  <c r="I79" i="1"/>
  <c r="I81" i="1"/>
  <c r="I280" i="1"/>
  <c r="I301" i="1"/>
  <c r="I93" i="1"/>
  <c r="I102" i="1"/>
  <c r="I104" i="1"/>
  <c r="I281" i="1"/>
  <c r="I302" i="1"/>
  <c r="I121" i="1"/>
  <c r="I134" i="1"/>
  <c r="I162" i="1"/>
  <c r="I164" i="1"/>
  <c r="I282" i="1"/>
  <c r="I303" i="1"/>
  <c r="I174" i="1"/>
  <c r="I182" i="1"/>
  <c r="I184" i="1"/>
  <c r="I283" i="1"/>
  <c r="I304" i="1"/>
  <c r="I195" i="1"/>
  <c r="I203" i="1"/>
  <c r="I205" i="1"/>
  <c r="I284" i="1"/>
  <c r="I305" i="1"/>
  <c r="I222" i="1"/>
  <c r="I231" i="1"/>
  <c r="I239" i="1"/>
  <c r="I241" i="1"/>
  <c r="I285" i="1"/>
  <c r="I306" i="1"/>
  <c r="I307" i="1"/>
  <c r="H307" i="1"/>
  <c r="G307" i="1"/>
  <c r="T298" i="1"/>
  <c r="S298" i="1"/>
  <c r="R298" i="1"/>
  <c r="Q298" i="1"/>
  <c r="P298" i="1"/>
  <c r="O298" i="1"/>
  <c r="N298" i="1"/>
  <c r="T292" i="1"/>
  <c r="T293" i="1"/>
  <c r="T294" i="1"/>
  <c r="T295" i="1"/>
  <c r="S292" i="1"/>
  <c r="S293" i="1"/>
  <c r="S294" i="1"/>
  <c r="S295" i="1"/>
  <c r="R292" i="1"/>
  <c r="R293" i="1"/>
  <c r="R294" i="1"/>
  <c r="R295" i="1"/>
  <c r="Q292" i="1"/>
  <c r="Q293" i="1"/>
  <c r="Q294" i="1"/>
  <c r="Q295" i="1"/>
  <c r="P174" i="1"/>
  <c r="P292" i="1"/>
  <c r="P182" i="1"/>
  <c r="P293" i="1"/>
  <c r="P294" i="1"/>
  <c r="P295" i="1"/>
  <c r="O174" i="1"/>
  <c r="O292" i="1"/>
  <c r="O182" i="1"/>
  <c r="O293" i="1"/>
  <c r="O294" i="1"/>
  <c r="O295" i="1"/>
  <c r="N292" i="1"/>
  <c r="N293" i="1"/>
  <c r="N294" i="1"/>
  <c r="N295" i="1"/>
  <c r="M292" i="1"/>
  <c r="M293" i="1"/>
  <c r="M294" i="1"/>
  <c r="M295" i="1"/>
  <c r="L292" i="1"/>
  <c r="L293" i="1"/>
  <c r="L294" i="1"/>
  <c r="L295" i="1"/>
  <c r="K292" i="1"/>
  <c r="K293" i="1"/>
  <c r="K294" i="1"/>
  <c r="K295" i="1"/>
  <c r="J292" i="1"/>
  <c r="J293" i="1"/>
  <c r="J294" i="1"/>
  <c r="J295" i="1"/>
  <c r="I292" i="1"/>
  <c r="I293" i="1"/>
  <c r="I294" i="1"/>
  <c r="I295" i="1"/>
  <c r="H22" i="1"/>
  <c r="H93" i="1"/>
  <c r="H121" i="1"/>
  <c r="H174" i="1"/>
  <c r="H195" i="1"/>
  <c r="H222" i="1"/>
  <c r="H292" i="1"/>
  <c r="H34" i="1"/>
  <c r="H102" i="1"/>
  <c r="H134" i="1"/>
  <c r="H182" i="1"/>
  <c r="H203" i="1"/>
  <c r="H231" i="1"/>
  <c r="H293" i="1"/>
  <c r="H61" i="1"/>
  <c r="H77" i="1"/>
  <c r="H79" i="1"/>
  <c r="H162" i="1"/>
  <c r="H239" i="1"/>
  <c r="H294" i="1"/>
  <c r="H295" i="1"/>
  <c r="G14" i="1"/>
  <c r="G16" i="1"/>
  <c r="G22" i="1"/>
  <c r="G93" i="1"/>
  <c r="G113" i="1"/>
  <c r="G121" i="1"/>
  <c r="G174" i="1"/>
  <c r="G195" i="1"/>
  <c r="G222" i="1"/>
  <c r="G292" i="1"/>
  <c r="G34" i="1"/>
  <c r="G102" i="1"/>
  <c r="G134" i="1"/>
  <c r="G182" i="1"/>
  <c r="G203" i="1"/>
  <c r="G231" i="1"/>
  <c r="G293" i="1"/>
  <c r="G61" i="1"/>
  <c r="G77" i="1"/>
  <c r="G79" i="1"/>
  <c r="G162" i="1"/>
  <c r="G239" i="1"/>
  <c r="G294" i="1"/>
  <c r="G295" i="1"/>
  <c r="T289" i="1"/>
  <c r="S289" i="1"/>
  <c r="R289" i="1"/>
  <c r="Q289" i="1"/>
  <c r="P289" i="1"/>
  <c r="O289" i="1"/>
  <c r="N289" i="1"/>
  <c r="T286" i="1"/>
  <c r="S286" i="1"/>
  <c r="R286" i="1"/>
  <c r="Q286" i="1"/>
  <c r="P184" i="1"/>
  <c r="P283" i="1"/>
  <c r="P286" i="1"/>
  <c r="O184" i="1"/>
  <c r="O283" i="1"/>
  <c r="O286" i="1"/>
  <c r="N286" i="1"/>
  <c r="M286" i="1"/>
  <c r="L286" i="1"/>
  <c r="K286" i="1"/>
  <c r="J286" i="1"/>
  <c r="I286" i="1"/>
  <c r="H81" i="1"/>
  <c r="H280" i="1"/>
  <c r="H104" i="1"/>
  <c r="H281" i="1"/>
  <c r="H164" i="1"/>
  <c r="H282" i="1"/>
  <c r="H184" i="1"/>
  <c r="H283" i="1"/>
  <c r="H205" i="1"/>
  <c r="H284" i="1"/>
  <c r="H241" i="1"/>
  <c r="H285" i="1"/>
  <c r="H286" i="1"/>
  <c r="G81" i="1"/>
  <c r="G280" i="1"/>
  <c r="G104" i="1"/>
  <c r="G281" i="1"/>
  <c r="G164" i="1"/>
  <c r="G282" i="1"/>
  <c r="G184" i="1"/>
  <c r="G283" i="1"/>
  <c r="G205" i="1"/>
  <c r="G284" i="1"/>
  <c r="G241" i="1"/>
  <c r="G285" i="1"/>
  <c r="G286" i="1"/>
  <c r="T279" i="1"/>
  <c r="S279" i="1"/>
  <c r="R279" i="1"/>
  <c r="Q279" i="1"/>
  <c r="P279" i="1"/>
  <c r="O279" i="1"/>
  <c r="N279" i="1"/>
  <c r="I279" i="1"/>
  <c r="H279" i="1"/>
  <c r="G279" i="1"/>
  <c r="H210" i="1"/>
  <c r="G206" i="1"/>
  <c r="H189" i="1"/>
  <c r="H206" i="1"/>
  <c r="G185" i="1"/>
  <c r="H169" i="1"/>
  <c r="H185" i="1"/>
  <c r="G165" i="1"/>
  <c r="H109" i="1"/>
  <c r="H165" i="1"/>
  <c r="G105" i="1"/>
  <c r="H86" i="1"/>
  <c r="H105" i="1"/>
  <c r="G82" i="1"/>
  <c r="H5" i="1"/>
  <c r="H82" i="1"/>
  <c r="V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Interlaken Town Clerk</author>
  </authors>
  <commentList>
    <comment ref="M9" authorId="0" shapeId="0" xr:uid="{0D066590-7193-B34F-94C6-388E28C9770C}">
      <text>
        <r>
          <rPr>
            <sz val="10"/>
            <color rgb="FF000000"/>
            <rFont val="Tahoma"/>
            <family val="2"/>
          </rPr>
          <t xml:space="preserve">Reveue thru March 2023 is $117,816
</t>
        </r>
      </text>
    </comment>
    <comment ref="M12" authorId="0" shapeId="0" xr:uid="{198A9F1F-5CC8-2F44-9939-B53730F1C8A6}">
      <text>
        <r>
          <rPr>
            <sz val="10"/>
            <color rgb="FF000000"/>
            <rFont val="Tahoma"/>
            <family val="2"/>
          </rPr>
          <t xml:space="preserve">Revenue thru March 2023 $23,299
</t>
        </r>
      </text>
    </comment>
    <comment ref="M15" authorId="0" shapeId="0" xr:uid="{33271286-20E9-984F-9F18-55C34E1B2C98}">
      <text>
        <r>
          <rPr>
            <sz val="10"/>
            <color rgb="FF000000"/>
            <rFont val="Tahoma"/>
            <family val="2"/>
          </rPr>
          <t xml:space="preserve">Revenue thru March 2023 $16,772
</t>
        </r>
      </text>
    </comment>
    <comment ref="M41" authorId="0" shapeId="0" xr:uid="{822B4C05-1AC9-1149-B179-1952C14FF381}">
      <text>
        <r>
          <rPr>
            <sz val="10"/>
            <color rgb="FF000000"/>
            <rFont val="Tahoma"/>
            <family val="2"/>
          </rPr>
          <t xml:space="preserve">Expense thru Mar 2023 is $21,259
</t>
        </r>
      </text>
    </comment>
    <comment ref="M64" authorId="0" shapeId="0" xr:uid="{6B566A6D-83B8-1741-BF8A-15E60E5813F5}">
      <text>
        <r>
          <rPr>
            <sz val="10"/>
            <color rgb="FF000000"/>
            <rFont val="Tahoma"/>
            <family val="2"/>
          </rPr>
          <t xml:space="preserve">thru Mar 2023 total expense  $5,757
</t>
        </r>
      </text>
    </comment>
    <comment ref="X104" authorId="1" shapeId="0" xr:uid="{F882A80A-F9F9-6848-B4B8-DDABD8126175}">
      <text>
        <r>
          <rPr>
            <b/>
            <sz val="9"/>
            <color rgb="FF000000"/>
            <rFont val="Arial"/>
            <family val="2"/>
          </rPr>
          <t>Interlaken Town Clerk:</t>
        </r>
        <r>
          <rPr>
            <sz val="9"/>
            <color rgb="FF000000"/>
            <rFont val="Arial"/>
            <family val="2"/>
          </rPr>
          <t xml:space="preserve">
</t>
        </r>
        <r>
          <rPr>
            <sz val="9"/>
            <color rgb="FF000000"/>
            <rFont val="Arial"/>
            <family val="2"/>
          </rPr>
          <t xml:space="preserve">Bond sinking fund should have 1 or 2 bond payments in it, plus interest.
</t>
        </r>
        <r>
          <rPr>
            <sz val="9"/>
            <color rgb="FF000000"/>
            <rFont val="Arial"/>
            <family val="2"/>
          </rPr>
          <t>It will have 1 bond payment during the period between Jan 10th and whenever the assessments have been collected. Once the assessment $ has been transferred into the bond sinking fund (for next year's payment) the fund will show 2 bond payments worth, plus interest. It's all about the timing. Eg the 2017 bond payment is due before the 2017 assessment is fully collected and transferred into this account. There is always at least 1 bond payment in the account, held in reserve.</t>
        </r>
      </text>
    </comment>
    <comment ref="Y104" authorId="1" shapeId="0" xr:uid="{B138D92E-D855-7944-AD71-A6F2F36D17B0}">
      <text>
        <r>
          <rPr>
            <b/>
            <sz val="9"/>
            <color rgb="FF000000"/>
            <rFont val="Arial"/>
            <family val="2"/>
          </rPr>
          <t>Interlaken Town Clerk:</t>
        </r>
        <r>
          <rPr>
            <sz val="9"/>
            <color rgb="FF000000"/>
            <rFont val="Arial"/>
            <family val="2"/>
          </rPr>
          <t xml:space="preserve">
</t>
        </r>
        <r>
          <rPr>
            <sz val="9"/>
            <color rgb="FF000000"/>
            <rFont val="Arial"/>
            <family val="2"/>
          </rPr>
          <t xml:space="preserve">Bond sinking fund should have 1 or 2 bond payments in it, plus interest.
</t>
        </r>
        <r>
          <rPr>
            <sz val="9"/>
            <color rgb="FF000000"/>
            <rFont val="Arial"/>
            <family val="2"/>
          </rPr>
          <t>It will have 1 bond payment during the period between Jan 10th and whenever the assessments have been collected. Once the assessment $ has been transferred into the bond sinking fund (for next year's payment) the fund will show 2 bond payments worth, plus interest. It's all about the timing. Eg the 2017 bond payment is due before the 2017 assessment is fully collected and transferred into this account. There is always at least 1 bond payment in the account, held in reserve.</t>
        </r>
      </text>
    </comment>
    <comment ref="M113" authorId="0" shapeId="0" xr:uid="{44CACFCB-3EDB-8E4E-92F0-761E6D9A8996}">
      <text>
        <r>
          <rPr>
            <sz val="10"/>
            <color rgb="FF000000"/>
            <rFont val="Tahoma"/>
            <family val="2"/>
          </rPr>
          <t xml:space="preserve">Current Billing is $$173,232
</t>
        </r>
      </text>
    </comment>
    <comment ref="M115" authorId="0" shapeId="0" xr:uid="{E3B54F3C-DEF9-474E-AFDA-7704CCABB928}">
      <text>
        <r>
          <rPr>
            <sz val="10"/>
            <color rgb="FF000000"/>
            <rFont val="Tahoma"/>
            <family val="2"/>
          </rPr>
          <t xml:space="preserve">Current billing is $37,481
</t>
        </r>
      </text>
    </comment>
    <comment ref="M118" authorId="0" shapeId="0" xr:uid="{D8A6ED3F-3D0A-C843-A375-1C1C17C052C9}">
      <text>
        <r>
          <rPr>
            <sz val="10"/>
            <color rgb="FF000000"/>
            <rFont val="Tahoma"/>
            <family val="2"/>
          </rPr>
          <t xml:space="preserve">Thru Mar 2023, $150 total collected
</t>
        </r>
      </text>
    </comment>
    <comment ref="M131" authorId="0" shapeId="0" xr:uid="{DD102AB5-FB26-AA42-A9B5-FC7FE6F88A14}">
      <text>
        <r>
          <rPr>
            <b/>
            <sz val="10"/>
            <color rgb="FF000000"/>
            <rFont val="Tahoma"/>
            <family val="2"/>
          </rPr>
          <t>FY2023 Transfer not necessary for FY2024 pmt</t>
        </r>
        <r>
          <rPr>
            <sz val="10"/>
            <color rgb="FF000000"/>
            <rFont val="Tahoma"/>
            <family val="2"/>
          </rPr>
          <t xml:space="preserve">
</t>
        </r>
      </text>
    </comment>
    <comment ref="M156" authorId="0" shapeId="0" xr:uid="{59E42046-699E-A64A-9BF6-CB8F6065C5F2}">
      <text>
        <r>
          <rPr>
            <b/>
            <sz val="10"/>
            <color rgb="FF000000"/>
            <rFont val="Tahoma"/>
            <family val="2"/>
          </rPr>
          <t>Budgeted Amount was $40K - expense delayed due to equipment delivery issues</t>
        </r>
        <r>
          <rPr>
            <sz val="10"/>
            <color rgb="FF000000"/>
            <rFont val="Tahoma"/>
            <family val="2"/>
          </rPr>
          <t xml:space="preserve">
</t>
        </r>
      </text>
    </comment>
    <comment ref="M177" authorId="0" shapeId="0" xr:uid="{B0DF77CE-2868-4148-BDC4-9F7C28702949}">
      <text>
        <r>
          <rPr>
            <b/>
            <sz val="10"/>
            <color rgb="FF000000"/>
            <rFont val="Tahoma"/>
            <family val="2"/>
          </rPr>
          <t>Transfer not necessary for FY2024 pmt</t>
        </r>
        <r>
          <rPr>
            <sz val="10"/>
            <color rgb="FF000000"/>
            <rFont val="Tahoma"/>
            <family val="2"/>
          </rPr>
          <t xml:space="preserve">
</t>
        </r>
      </text>
    </comment>
    <comment ref="X184" authorId="1" shapeId="0" xr:uid="{0FCCC071-E58E-C54A-9CA2-FE85AB9CE260}">
      <text>
        <r>
          <rPr>
            <b/>
            <sz val="9"/>
            <color rgb="FF000000"/>
            <rFont val="Arial"/>
            <family val="2"/>
          </rPr>
          <t>Interlaken Town Clerk:</t>
        </r>
        <r>
          <rPr>
            <sz val="9"/>
            <color rgb="FF000000"/>
            <rFont val="Arial"/>
            <family val="2"/>
          </rPr>
          <t xml:space="preserve">
</t>
        </r>
        <r>
          <rPr>
            <sz val="9"/>
            <color rgb="FF000000"/>
            <rFont val="Arial"/>
            <family val="2"/>
          </rPr>
          <t xml:space="preserve">Bond sinking fund should have 1 or 2 bond payments in it, plus interest.
</t>
        </r>
        <r>
          <rPr>
            <sz val="9"/>
            <color rgb="FF000000"/>
            <rFont val="Arial"/>
            <family val="2"/>
          </rPr>
          <t>It will have 1 bond payment during the period between Jan 10th and whenever the assessments have been collected. Once the assessment $ has been transferred into the bond sinking fund (for next year's payment) the fund will show 2 bond payments worth, plus interest. It's all about the timing. Eg the 2017 bond payment is due before the 2017 assessment is fully collected and transferred into this account. There is always at least 1 bond payment in the account, held in reserve.</t>
        </r>
      </text>
    </comment>
    <comment ref="Y184" authorId="1" shapeId="0" xr:uid="{2FF16E1C-5869-9246-A07D-DE68EA9E1E68}">
      <text>
        <r>
          <rPr>
            <b/>
            <sz val="9"/>
            <color rgb="FF000000"/>
            <rFont val="Arial"/>
            <family val="2"/>
          </rPr>
          <t>Interlaken Town Clerk:</t>
        </r>
        <r>
          <rPr>
            <sz val="9"/>
            <color rgb="FF000000"/>
            <rFont val="Arial"/>
            <family val="2"/>
          </rPr>
          <t xml:space="preserve">
</t>
        </r>
        <r>
          <rPr>
            <sz val="9"/>
            <color rgb="FF000000"/>
            <rFont val="Arial"/>
            <family val="2"/>
          </rPr>
          <t xml:space="preserve">Bond sinking fund should have 1 or 2 bond payments in it, plus interest.
</t>
        </r>
        <r>
          <rPr>
            <sz val="9"/>
            <color rgb="FF000000"/>
            <rFont val="Arial"/>
            <family val="2"/>
          </rPr>
          <t>It will have 1 bond payment during the period between Jan 10th and whenever the assessments have been collected. Once the assessment $ has been transferred into the bond sinking fund (for next year's payment) the fund will show 2 bond payments worth, plus interest. It's all about the timing. Eg the 2017 bond payment is due before the 2017 assessment is fully collected and transferred into this account. There is always at least 1 bond payment in the account, held in reserve.</t>
        </r>
      </text>
    </comment>
    <comment ref="X205" authorId="1" shapeId="0" xr:uid="{A6EFA21D-33FE-CD42-B3A0-466C78C872D8}">
      <text>
        <r>
          <rPr>
            <b/>
            <sz val="9"/>
            <color rgb="FF000000"/>
            <rFont val="Arial"/>
            <family val="2"/>
          </rPr>
          <t>Interlaken Town Clerk:</t>
        </r>
        <r>
          <rPr>
            <sz val="9"/>
            <color rgb="FF000000"/>
            <rFont val="Arial"/>
            <family val="2"/>
          </rPr>
          <t xml:space="preserve">
</t>
        </r>
        <r>
          <rPr>
            <sz val="9"/>
            <color rgb="FF000000"/>
            <rFont val="Arial"/>
            <family val="2"/>
          </rPr>
          <t xml:space="preserve">Bond sinking fund should have 1 or 2 bond payments in it, plus interest.
</t>
        </r>
        <r>
          <rPr>
            <sz val="9"/>
            <color rgb="FF000000"/>
            <rFont val="Arial"/>
            <family val="2"/>
          </rPr>
          <t>It will have 1 bond payment during the period between Jan 10th and whenever the assessments have been collected. Once the assessment $ has been transferred into the bond sinking fund (for next year's payment) the fund will show 2 bond payments worth, plus interest. It's all about the timing. Eg the 2017 bond payment is due before the 2017 assessment is fully collected and transferred into this account. There is always at least 1 bond payment in the account, held in reserve.</t>
        </r>
      </text>
    </comment>
    <comment ref="Y205" authorId="1" shapeId="0" xr:uid="{562E5F79-83E1-AB4F-9D94-27DD3BD9DCD9}">
      <text>
        <r>
          <rPr>
            <b/>
            <sz val="9"/>
            <color rgb="FF000000"/>
            <rFont val="Arial"/>
            <family val="2"/>
          </rPr>
          <t>Interlaken Town Clerk:</t>
        </r>
        <r>
          <rPr>
            <sz val="9"/>
            <color rgb="FF000000"/>
            <rFont val="Arial"/>
            <family val="2"/>
          </rPr>
          <t xml:space="preserve">
</t>
        </r>
        <r>
          <rPr>
            <sz val="9"/>
            <color rgb="FF000000"/>
            <rFont val="Arial"/>
            <family val="2"/>
          </rPr>
          <t xml:space="preserve">Bond sinking fund should have 1 or 2 bond payments in it, plus interest.
</t>
        </r>
        <r>
          <rPr>
            <sz val="9"/>
            <color rgb="FF000000"/>
            <rFont val="Arial"/>
            <family val="2"/>
          </rPr>
          <t>It will have 1 bond payment during the period between Jan 10th and whenever the assessments have been collected. Once the assessment $ has been transferred into the bond sinking fund (for next year's payment) the fund will show 2 bond payments worth, plus interest. It's all about the timing. Eg the 2017 bond payment is due before the 2017 assessment is fully collected and transferred into this account. There is always at least 1 bond payment in the account, held in reserve.</t>
        </r>
      </text>
    </comment>
  </commentList>
</comments>
</file>

<file path=xl/sharedStrings.xml><?xml version="1.0" encoding="utf-8"?>
<sst xmlns="http://schemas.openxmlformats.org/spreadsheetml/2006/main" count="677" uniqueCount="514">
  <si>
    <t>Rev08 -  (8/12/19) Revised Post 2019-06-03 Public Hearing. Line 123d, generator is unchanged expense at $51K for the larger 130kW generator. Line 123f, Pump Replacements, Telemetry System, Meter Upgrades increased from $5K to $23K to include Pump#2 repairs completed. Line 38, Town Clerk &amp; Webmaster Expense increased from $16K to $20K to match previous FY budget amount. Lines 102, 161 transfer from Water System Reserves into Water Revenue to pay for pump#2 repair, individual pump meters. Line 57: Snow Removal, added $7K to SuperDave over FY2019 to $39.5K , Changed Line 125 title from Midco Tank Cleaning to Addtl Contract Services, and added $5K for water rate study. Budget includes FY2019 Actuals. Approved 8/12/19 by council. Updated 7/28/21 to include FY2021 Actual budget numbers.</t>
  </si>
  <si>
    <t>This column is not printed</t>
  </si>
  <si>
    <t>Interlaken Town FY2025 Budget - Proposed Amended Oct 2024 - with Draft FY2026</t>
  </si>
  <si>
    <t>FY2019 Budget Actual 7/1/18-6/30/19</t>
  </si>
  <si>
    <t>FY2020 Budget Actual 7/1/19-6/30/20</t>
  </si>
  <si>
    <t>FY2021 Budget 2/1/21 Amended  7/1/20-6/30/21</t>
  </si>
  <si>
    <t>FY2021 Budget Actual 7/1/20-6/30/21</t>
  </si>
  <si>
    <t>FY2022 Budget Adopted 7/1/21-6/30/22</t>
  </si>
  <si>
    <t>FY2022 Budget Actual 7/1/21 - 6/30/22</t>
  </si>
  <si>
    <t>FY2023 Budget Adopted 7/1/22-6/30/23</t>
  </si>
  <si>
    <t>FY2023 Budget Actual 7/1/22-6/30/22</t>
  </si>
  <si>
    <t>FY2024 Budget 7/1/23-6/30/24 Amended 5/29/24</t>
  </si>
  <si>
    <t>FY2024 Budget 7/1/23-6/30/24 Actual</t>
  </si>
  <si>
    <t>FY2025 Budget 7/1/24-6/30/25 Adopted 5/29/24</t>
  </si>
  <si>
    <t>FY2025 Budget 7/1/24-6/30/25 Revised Rev- Expenses Oct 2024</t>
  </si>
  <si>
    <t>FY2025 Budget 7/1/24-6/30/25 Proposed Amended Oct 2024</t>
  </si>
  <si>
    <t>FY2026 Budget 7/1/25-6/30/26 Draft</t>
  </si>
  <si>
    <t>Notes for FY2025 Budget</t>
  </si>
  <si>
    <t>Notes for FY2024 Budget</t>
  </si>
  <si>
    <t>Notes for FY2023 Budget</t>
  </si>
  <si>
    <t>State Submission: Show FY2020 Actual, FY2021 Estimated (or Actual  if available) and FY2022 Adopted. Hide the Start Balance, End Balance rows and the quarter and annual projection columns.</t>
  </si>
  <si>
    <t>State Submission: Show FY2019 Actual, FY2020 Estimated (or Actual  if available) and FY2021 Adopted. Hide the Start Balance, End Balance rows and the quarter and annual projection columns.</t>
  </si>
  <si>
    <t>Version Changes Rev 04</t>
  </si>
  <si>
    <t>General Fund Starting Balances</t>
  </si>
  <si>
    <t>FY2019 Start Balance</t>
  </si>
  <si>
    <t>FY2020 Start Balance</t>
  </si>
  <si>
    <t>General Fund (checking)</t>
  </si>
  <si>
    <t>Notes for FY2022 Budget</t>
  </si>
  <si>
    <t>Notes for FY2021 Budget</t>
  </si>
  <si>
    <t>Wasatch Cty Tax Rate Increase: $37000 - $12K for DPW Site 5-year plan, $25K for Road Capital Improvement</t>
  </si>
  <si>
    <t xml:space="preserve">General Fund Revenue </t>
  </si>
  <si>
    <t xml:space="preserve">Annual Wasatch County Tax Assessment </t>
  </si>
  <si>
    <t>Proposed FY2026 Rate Increase</t>
  </si>
  <si>
    <t>Expect an increase from developed lots and assessments</t>
  </si>
  <si>
    <t>No change expected</t>
  </si>
  <si>
    <t>Increase in property values</t>
  </si>
  <si>
    <t>Prior Year Assessments</t>
  </si>
  <si>
    <t>Line item not in use</t>
  </si>
  <si>
    <t>No prior year General Fund revenue expected</t>
  </si>
  <si>
    <t>Late Fees - Assessments (prior to FY2019)</t>
  </si>
  <si>
    <t>Late fees are deposited into Water Revenue Fund</t>
  </si>
  <si>
    <t>1% State Sales Tax (estimate)</t>
  </si>
  <si>
    <t>Inflation</t>
  </si>
  <si>
    <t>Increase is expected</t>
  </si>
  <si>
    <t>Estimate no increase</t>
  </si>
  <si>
    <t>Interest Income</t>
  </si>
  <si>
    <t>Decreased due to lower interest rates</t>
  </si>
  <si>
    <t>Increase in interest rate</t>
  </si>
  <si>
    <t>New Owner Transfer Fees</t>
  </si>
  <si>
    <t>FY2020 Forward, new owner transfer fees will be deposited into Water Revenue Fund</t>
  </si>
  <si>
    <t>B&amp;C Road Tax (estimate)</t>
  </si>
  <si>
    <t>No expected change</t>
  </si>
  <si>
    <t>Building App Town Admin Fees</t>
  </si>
  <si>
    <t>FY2018 &amp; FY2019 Building Fees &amp; Deposits wrongly deposited into the General Fund</t>
  </si>
  <si>
    <t>Interlaken Drive RMA with BHR Agreement (20%)</t>
  </si>
  <si>
    <t>Line item not in use - money deposited directly into Transportation Reserve account</t>
  </si>
  <si>
    <t>Starting in FY2021, 20% of lower Interlaken Drive maintenance will be paid by BHR - 4% of total costs of all roads ($30K).</t>
  </si>
  <si>
    <t>15a</t>
  </si>
  <si>
    <t>Federal Grant Revenue</t>
  </si>
  <si>
    <t>None expected</t>
  </si>
  <si>
    <t>New Category Added - budget amendment 2/1/2021</t>
  </si>
  <si>
    <t>15b</t>
  </si>
  <si>
    <t>State and Local Grant Revenue</t>
  </si>
  <si>
    <t>15c</t>
  </si>
  <si>
    <t>Miscellaneous Revenue</t>
  </si>
  <si>
    <t>Misc income includes easements, other uncategorized revenue</t>
  </si>
  <si>
    <t>15d</t>
  </si>
  <si>
    <t>Fines for municipal code violations</t>
  </si>
  <si>
    <t>Increased from $0 to $4200 - RMA violations &amp; short-term violations</t>
  </si>
  <si>
    <t>Fines collected by the town for all code violations, parking, dumpster misuse, etc</t>
  </si>
  <si>
    <t>Blank line Added - budget amendment 2/1/2021</t>
  </si>
  <si>
    <t>Total General Fund Revenue:</t>
  </si>
  <si>
    <t>Transfers into General Fund</t>
  </si>
  <si>
    <t>Transfer from Building Fund (Application Fees for admin costs)</t>
  </si>
  <si>
    <t>FY2024 Transfer completed</t>
  </si>
  <si>
    <t>4 permits</t>
  </si>
  <si>
    <t>Based on 3 new applications ($450 for application - $150 for PC plan review), with 3 new builds</t>
  </si>
  <si>
    <t>Based on 5 new applications ($450 for application - $150 for PC plan review), with 3 new builds</t>
  </si>
  <si>
    <t>Transfer from Water Revenue Fund for Share of Admin. Expenses</t>
  </si>
  <si>
    <t>Increased from $80K to $95K to address additional costs</t>
  </si>
  <si>
    <t>Additional legal and town admin costs for water system require increase.</t>
  </si>
  <si>
    <t>*** In FY2022 - reduced trfr from water revenue to $20K</t>
  </si>
  <si>
    <t>50% of General Fund Administrative Expenses minus specific road contractual services</t>
  </si>
  <si>
    <t>In FY2022 - reduced trfr from water revenue fund to $20K</t>
  </si>
  <si>
    <t>Transfer from Transportation Reserve Fund for Capital expenses</t>
  </si>
  <si>
    <t>Increased from 70K to 310K - full cost of Road Repair</t>
  </si>
  <si>
    <t>Nothing planned</t>
  </si>
  <si>
    <t>Capital improvements - DPW site and roadway capital improvements</t>
  </si>
  <si>
    <t>Capital improvements - DPW site and roadway capital improvments</t>
  </si>
  <si>
    <t>Transfers out of General Fund</t>
  </si>
  <si>
    <t>Transfers into Transportation Reserve Fund</t>
  </si>
  <si>
    <t>Transfer of B&amp;C Road Tax to Transportation Reserve Fund</t>
  </si>
  <si>
    <t>All B&amp;C Road Tax is transferred to Transportation Reserves</t>
  </si>
  <si>
    <t>All B&amp;C Road Tax is transferred</t>
  </si>
  <si>
    <t>Contribution to Capital Improvements in Transportation Reserve Fund</t>
  </si>
  <si>
    <t>Increased from 0K to 150K</t>
  </si>
  <si>
    <t>FY2024 Transfer from General is less due to increase in maintenance &amp; capital exp.</t>
  </si>
  <si>
    <t>Reserve contribution to future road capital improvements</t>
  </si>
  <si>
    <t>None expected in FY2022</t>
  </si>
  <si>
    <t>FY2020 $90 was not spent in capital improvments. $12K per year payback for DPW site construction. Starts year after expense.</t>
  </si>
  <si>
    <t>Transfers into Building Fund -  Special Engineering  Projects</t>
  </si>
  <si>
    <t>Line item not in use - special engineering projects are paid from General Fund directly</t>
  </si>
  <si>
    <t>Engineering consults for roads, DPW and other projects are paid from General Fund</t>
  </si>
  <si>
    <t>Total Net General Fund Transfers:</t>
  </si>
  <si>
    <t>Net Transfers in &amp; out of General Fund</t>
  </si>
  <si>
    <t>General Fund - continued</t>
  </si>
  <si>
    <t>General Fund Expenses</t>
  </si>
  <si>
    <t>Administrative Expenses</t>
  </si>
  <si>
    <t>Commission, Committee, Council Mtg Expenses</t>
  </si>
  <si>
    <t>Founder's Party</t>
  </si>
  <si>
    <t>Conference attendance and other costs</t>
  </si>
  <si>
    <t>Town Administrator &amp; Clerk</t>
  </si>
  <si>
    <t>Contract pay and hours increased</t>
  </si>
  <si>
    <t>Adjusted for Increase in Town Administrator costs.</t>
  </si>
  <si>
    <t>Would include deputy town clerk wages</t>
  </si>
  <si>
    <t>Includes Town Clerk &amp; Web authoring payroll.</t>
  </si>
  <si>
    <t>Includes Town Clerk &amp; Web authoring payroll. FY2021 pay increase for clerk.</t>
  </si>
  <si>
    <t>Association Memberships</t>
  </si>
  <si>
    <t>Huge expense was from SAMs registration in FY2022</t>
  </si>
  <si>
    <t>MAG, ULCT annual membership dues</t>
  </si>
  <si>
    <t>Web Hosting &amp; IT Services (WIX, GoDaddy, Zoom, Dropbox, ViaSat, Calling Post)</t>
  </si>
  <si>
    <t>Cost reduced because of free Strawberry Internet</t>
  </si>
  <si>
    <t>Annual fees - Zoom $161.14, GoDaddy 36.34, Wix Pro plan 228, Wix upgrade 59.09, Dropbox Plus 128.87 = $613.44. Need to add another dropbox acct in FY21 = 168 additional, and ViaSat account = 1400 additional. Total becomes 613+168 + 1400 = 2181</t>
  </si>
  <si>
    <t>40a</t>
  </si>
  <si>
    <t>Town Council Equipment &amp; Supplies</t>
  </si>
  <si>
    <t xml:space="preserve">Misc Equipment </t>
  </si>
  <si>
    <t>Meeting Advertising</t>
  </si>
  <si>
    <t>Bookkeeping, Accounting &amp; CPA fees</t>
  </si>
  <si>
    <t>Includes Kristine &amp; other CPA services, including AUP reporting with outside firm</t>
  </si>
  <si>
    <t>Includes Kristine, Jeff Stockman &amp; other CPA services, including AUP reporting</t>
  </si>
  <si>
    <t>Bank Charges, Checks</t>
  </si>
  <si>
    <t>New check orders</t>
  </si>
  <si>
    <t>Town Attorney</t>
  </si>
  <si>
    <t>In reserve in case of need for counsel</t>
  </si>
  <si>
    <t>Fees reduced for FY2021 based on FY2020 actuals</t>
  </si>
  <si>
    <t>44a</t>
  </si>
  <si>
    <t>Attorney fees for BHR settlement/agreement</t>
  </si>
  <si>
    <t>BHR agreement complete - no attorney fees</t>
  </si>
  <si>
    <t>45a</t>
  </si>
  <si>
    <t>Animal Control through Interlocal Agreement w/ Heber City</t>
  </si>
  <si>
    <t>New estimate</t>
  </si>
  <si>
    <t>Best estimate</t>
  </si>
  <si>
    <t>Interlocal agreement increased from $1500 to $3000 based on FY2021 costs</t>
  </si>
  <si>
    <t>Interlocal agreement</t>
  </si>
  <si>
    <t>45b</t>
  </si>
  <si>
    <t>Municipal Election Balloting &amp; Noticing, Advertisements</t>
  </si>
  <si>
    <t>Applicable in election years only</t>
  </si>
  <si>
    <t>Election in November 2023</t>
  </si>
  <si>
    <t>No elections scheduled for FY2021</t>
  </si>
  <si>
    <t>Misc. Admin. Expenses</t>
  </si>
  <si>
    <t>Cost increases</t>
  </si>
  <si>
    <t>Unplanned admin expenses - will be reallocated to new budget line items in FY2022</t>
  </si>
  <si>
    <t>Unplanned admin expenses</t>
  </si>
  <si>
    <t>Insurance</t>
  </si>
  <si>
    <t>ULGT Insurance except Workman's comp which is paid from Water Revenue Fund</t>
  </si>
  <si>
    <t>Office Supplies (postage + supplies)</t>
  </si>
  <si>
    <t>Increased budget for paper, printing and supplies due to demands of video conferencing</t>
  </si>
  <si>
    <t>Building Inspector</t>
  </si>
  <si>
    <t>FY2018 mistake - should be paid from Building Fund</t>
  </si>
  <si>
    <t>Additional Consulting Fees</t>
  </si>
  <si>
    <t>Engineering Consultations for Roads and Additonal Town Projects, also grant writers</t>
  </si>
  <si>
    <t>51a</t>
  </si>
  <si>
    <t>Federal IRS Taxes</t>
  </si>
  <si>
    <t xml:space="preserve">Line Item name changed. FY2019 forward, this line refers to Fed IRS Taxes. </t>
  </si>
  <si>
    <t>Line Item name changed. FY2019 forward, this line refers to Fed IRS Taxes. FY2018 it was mistakenly used for State Payroll taxes from General Fund</t>
  </si>
  <si>
    <t>51b</t>
  </si>
  <si>
    <t>CARES Act - WCFD Fire Mitigation</t>
  </si>
  <si>
    <t>51c</t>
  </si>
  <si>
    <t>Safety and Enforcement (Wasatch County Sheriff Agreement)</t>
  </si>
  <si>
    <t>Delay of WC Sheriff agreement reduces expense</t>
  </si>
  <si>
    <t>FY2024 Increase due to proposed Wasatch County Sheriff contract for services.</t>
  </si>
  <si>
    <t>New Line item added in FY2022 - pumphouse siren</t>
  </si>
  <si>
    <t>51d</t>
  </si>
  <si>
    <t>Total Administrative Expenses:</t>
  </si>
  <si>
    <t>Annual Road Maintenance and Repair Expenses from General Fund</t>
  </si>
  <si>
    <t>Annual Road Repair &amp; Maintenance</t>
  </si>
  <si>
    <t>Road Repairs limited to cobble work on Jungfrau</t>
  </si>
  <si>
    <t>Increase in Road Maintenance in FY2024.</t>
  </si>
  <si>
    <t>Patching only</t>
  </si>
  <si>
    <t>Estimate only - need a bid from Eckles, patch repair, crack sealing and top coating for a portion (50%) of the roads. Increased form ($40K) to ($70K)</t>
  </si>
  <si>
    <t>Waiting to hear from Eckles paving re estimates, includes unused FY2020 funds of $8K</t>
  </si>
  <si>
    <t>Additional Contract Services - Recycling</t>
  </si>
  <si>
    <t>Recycling service</t>
  </si>
  <si>
    <t>Blue Stakes, additional contractual work</t>
  </si>
  <si>
    <t>Blue Stakes, Chipping, Weed Clearing, Amigo Property Services, Utah LTAP Road Study. Adjusted from FY2019 expenses.</t>
  </si>
  <si>
    <t>56a</t>
  </si>
  <si>
    <t>Road Signage</t>
  </si>
  <si>
    <t>Additional Signage regarding fire safety and no parking in popular view points</t>
  </si>
  <si>
    <t>Contract Service (Snow Removal)</t>
  </si>
  <si>
    <t>Contract was increased to $13K per month, for 5 months</t>
  </si>
  <si>
    <t>FY2024 Projected Increase - SuperDave Snow Removal Costs ($12K/month)</t>
  </si>
  <si>
    <t>Estimated annual increase</t>
  </si>
  <si>
    <t>Estimated FY2022 increase</t>
  </si>
  <si>
    <t>FY2021 Contract amount the same</t>
  </si>
  <si>
    <t>Supplies - Salt, Sand, etc</t>
  </si>
  <si>
    <t>Based on annual increase</t>
  </si>
  <si>
    <t>58a</t>
  </si>
  <si>
    <t>Annual Fire Mitigation Expenses</t>
  </si>
  <si>
    <t>58b</t>
  </si>
  <si>
    <t>Brush Removal and other Widlfire Mitigation</t>
  </si>
  <si>
    <t>Expense for wildfire mitigation, brush removal and 2 chipper days</t>
  </si>
  <si>
    <t>New expense for wildfire mitigation</t>
  </si>
  <si>
    <t>Annual General Fund Capital  Expenses</t>
  </si>
  <si>
    <t>59a</t>
  </si>
  <si>
    <t>Capital Equipment Investment</t>
  </si>
  <si>
    <t>New line item - equipment investment - brush hog</t>
  </si>
  <si>
    <t>Capital Investment in Roads</t>
  </si>
  <si>
    <t>Increased from 150K to 310K - full cost of Road Repair</t>
  </si>
  <si>
    <t>Increase in Capital Investment in FY2024.</t>
  </si>
  <si>
    <t>Roto milling and other large investments could happen in 2 yrs</t>
  </si>
  <si>
    <t>Estimate - Includes additional shoulder rebuilding</t>
  </si>
  <si>
    <t>Waiting to hear re estimates for shoulder work - funds will not be spent in FY2020</t>
  </si>
  <si>
    <t>60a</t>
  </si>
  <si>
    <t>DPW Expenses</t>
  </si>
  <si>
    <t>60b</t>
  </si>
  <si>
    <t>DPW Site Construction - Capital Investment</t>
  </si>
  <si>
    <t>Adjustments to the wall, addition of blocks</t>
  </si>
  <si>
    <t>Estimate - Expansion of current DPW site if dumpsters stay there, planting of trees and irrigation. Some FY2021 funds still available.</t>
  </si>
  <si>
    <t>Waiting on negotiations with Zenger to locate site at entrance to his development - funds will not be spent in FY2020</t>
  </si>
  <si>
    <t>60c</t>
  </si>
  <si>
    <t>Annual DPW Site Maintenance Expenses</t>
  </si>
  <si>
    <t>Maintenance of site including trees</t>
  </si>
  <si>
    <t>On hold</t>
  </si>
  <si>
    <t>Total Road Maintenance, Capital Improvements,  Fire &amp; DPW Expenses:</t>
  </si>
  <si>
    <t>Total General Fund Expenses:</t>
  </si>
  <si>
    <t>Increase/Decrease in General Fund Balance</t>
  </si>
  <si>
    <t xml:space="preserve">Fund Balance Increase = Revenue + Net Transfers + Total Expenses. </t>
  </si>
  <si>
    <t>General Fund Balances End of Year</t>
  </si>
  <si>
    <t>FY2019 End Balance</t>
  </si>
  <si>
    <t>FY2020 End Balance</t>
  </si>
  <si>
    <t>Transportation Reserve Fund Starting Balances</t>
  </si>
  <si>
    <t>Transportation Reserve Fund (savings)</t>
  </si>
  <si>
    <t xml:space="preserve">Transportation Reserve Fund Revenue </t>
  </si>
  <si>
    <t>Estimated Interest</t>
  </si>
  <si>
    <t>Increase in rate</t>
  </si>
  <si>
    <t>73a</t>
  </si>
  <si>
    <t>Revenue From RMA Agreement &amp; 3rd Party Contributions</t>
  </si>
  <si>
    <t>$35K Road Project, $14K Snow Removal, $1.5K Brush FY2019-24</t>
  </si>
  <si>
    <t>Unknown</t>
  </si>
  <si>
    <t>BHR Settlement deposited directly into Transportation Reserves. Need to pursue this in Fall 2021</t>
  </si>
  <si>
    <t>BHR Settlement deposited directly into Transportation Reserves</t>
  </si>
  <si>
    <t>73b</t>
  </si>
  <si>
    <t>Revenue from Federal &amp; State Transporation System Grants</t>
  </si>
  <si>
    <t>New revenue category for FY2021. No grants currently in process.</t>
  </si>
  <si>
    <t>Total Transportation Reserve Fund Revenue:</t>
  </si>
  <si>
    <t>Transfers into Transportation Reserve  Fund</t>
  </si>
  <si>
    <t>Trfr from General Fund of B&amp;C Road Tax to Trans. Reserve Capital Fund</t>
  </si>
  <si>
    <t>Transfer from General Fund for Capital Improvement Reserves</t>
  </si>
  <si>
    <t>Healthy contribution in lieu of FY2023 Capital Expenses</t>
  </si>
  <si>
    <t>FY2020 funds were not spent on capital improvments.</t>
  </si>
  <si>
    <t>Transfer from Building Fund of Road Impact Fee</t>
  </si>
  <si>
    <t>3 new builds</t>
  </si>
  <si>
    <t>Estimated new construction</t>
  </si>
  <si>
    <t>Based on 3 new builds in FY2021</t>
  </si>
  <si>
    <t>Transfers out of Transportation Reserve Fund</t>
  </si>
  <si>
    <t>Transfer to General Fund for Transportation Capital Expenses</t>
  </si>
  <si>
    <t>None planned</t>
  </si>
  <si>
    <t>Capital improvements  for road system</t>
  </si>
  <si>
    <t>Total Net Transportation Reserve Fund Transfers:</t>
  </si>
  <si>
    <t>Incr/Decr in Transportation Reserve Fund Balance</t>
  </si>
  <si>
    <t>Fund Balance Increase = Revenue + Net Transfers (no expenses)</t>
  </si>
  <si>
    <t>Transportation Reserve Fund Balances End of Year</t>
  </si>
  <si>
    <t>Water Revenue Fund Starting Balances</t>
  </si>
  <si>
    <t>Water Revenue Fund (checking)</t>
  </si>
  <si>
    <t>Water Revenue Fund Revenue</t>
  </si>
  <si>
    <t>Annual Water Utility Base Usage Fee</t>
  </si>
  <si>
    <t>Proposed Rate Increase +21% FY25 +42% FY26</t>
  </si>
  <si>
    <t>No change in rates</t>
  </si>
  <si>
    <t>Base fees for 37 empty lots ($816) and 147 dwellings or permits ($972)</t>
  </si>
  <si>
    <t>Charge for Services: Metered Water (overages)</t>
  </si>
  <si>
    <t>Increase in overages consistent with historical usage</t>
  </si>
  <si>
    <t>FY2023 was an unusual year, exceptionally high overage charges.</t>
  </si>
  <si>
    <t>No overage charges in FY2021. Charges will be restored in FY2022.</t>
  </si>
  <si>
    <t>Proposed reduction in overage fees and water forgiveness program</t>
  </si>
  <si>
    <t>95a</t>
  </si>
  <si>
    <t>FY2018 Water connect fees are deposited into Building fund. Deposits were mistakenly made into Water Revenue.</t>
  </si>
  <si>
    <t>95b</t>
  </si>
  <si>
    <t>Water Billing Late Fees and Additional Administrative Fees</t>
  </si>
  <si>
    <t>As per Resolution 2022-05-02, $10 addtl fee for USPS billing</t>
  </si>
  <si>
    <t>Water payment late fees</t>
  </si>
  <si>
    <t>95c</t>
  </si>
  <si>
    <t>3 lot sales</t>
  </si>
  <si>
    <t>FY 2024 Reduced expectation for lot sales.</t>
  </si>
  <si>
    <t xml:space="preserve">New owner transfer fee increased to $150. </t>
  </si>
  <si>
    <t>New owner transfer fee increased to $150. Represents 3 transactions in FY2021</t>
  </si>
  <si>
    <t>95d</t>
  </si>
  <si>
    <t>Misc. Water Revenue</t>
  </si>
  <si>
    <t>95e</t>
  </si>
  <si>
    <t>Total Water Revenue Fund Revenue:</t>
  </si>
  <si>
    <t>Transfers into Water Revenue Fund</t>
  </si>
  <si>
    <t>Transfer from Building Fund (Water Connect Fees)</t>
  </si>
  <si>
    <t>3 connections</t>
  </si>
  <si>
    <t>FY 2021 fee increase to $500 water connection fee per permit, 3 new connections</t>
  </si>
  <si>
    <t>FY 2021 fee increase to $500 per permit, 3 new connections</t>
  </si>
  <si>
    <t>Transfer from Bond Sinking Fund for current year Water Bond payment</t>
  </si>
  <si>
    <t>Bond payments completed in FY2024</t>
  </si>
  <si>
    <t>FY2024 Entire Bond Fund Balance transferred into Water Revenue for final bond pmt.</t>
  </si>
  <si>
    <t>Payment due January 10th. Last payment 1/10/24</t>
  </si>
  <si>
    <t>Transfer from Water System Reserve Fund for Capital Improvements</t>
  </si>
  <si>
    <t>Increased from $0K to $90K for St. Moritz Line replacement</t>
  </si>
  <si>
    <t>Proposed $60K investment in Water System FY2022. Portion paid from reserves</t>
  </si>
  <si>
    <t>Purchase and installation of Pump House Generator - $71K, Proposed Investment in digital meter reading system - $45K</t>
  </si>
  <si>
    <t>Transfers out of Water Revenue Fund</t>
  </si>
  <si>
    <t>Transfer to Water System Reserve Capital Fund</t>
  </si>
  <si>
    <t>FY2023 onward - Diverted from previous water bond fund payment to reserves.</t>
  </si>
  <si>
    <t>No net transfer from Water Revenue to Water Reserves. Transfers are in the opposite direction because of expensed investments.</t>
  </si>
  <si>
    <t>FY2018 These were transfer fees paid as part of a water bill, then transferred back into General Fund</t>
  </si>
  <si>
    <t>Transfer to Bond Sinking Fund - Next Year's Bond Payment</t>
  </si>
  <si>
    <t>Bond sinking fund holds final FY2024 payment.</t>
  </si>
  <si>
    <t>Transfer for Bond Payment. Last payment is due January 10, 2024</t>
  </si>
  <si>
    <t>Transfer for Bond Payment. Not necessary in 2023 and forward</t>
  </si>
  <si>
    <t>Transfer to General Fund for Share of Administrative expenses</t>
  </si>
  <si>
    <t>Additional legal and town admin costs for water system, including ROC.</t>
  </si>
  <si>
    <t>50% of General Fund Admin expenses, minus expenses specific to roads</t>
  </si>
  <si>
    <t>Total Net Water Revenue Fund Transfers:</t>
  </si>
  <si>
    <t>111a</t>
  </si>
  <si>
    <t>Water Revenue Fund - continued</t>
  </si>
  <si>
    <t>111b</t>
  </si>
  <si>
    <t>Water Revenue Fund Expenses</t>
  </si>
  <si>
    <t>Bond Payment</t>
  </si>
  <si>
    <t>Water Bond Payment, due annually in January</t>
  </si>
  <si>
    <t>Final payment due in January 2024</t>
  </si>
  <si>
    <t>Bond payment January 10th, last payent 1/10/2024</t>
  </si>
  <si>
    <t>Operating Expenses</t>
  </si>
  <si>
    <t>Payroll - Water Masters</t>
  </si>
  <si>
    <t>10% Pay raise proposal</t>
  </si>
  <si>
    <t>*** Correction - water master salary is $1100 not $900/month</t>
  </si>
  <si>
    <t>Increase in Water Master pay, $200 per month each, from $700 each to $900 each. Previously approved by TC starting 1/1/2020.</t>
  </si>
  <si>
    <t>Mistake in Rev 03 - salary increase was not $900 it is $1100</t>
  </si>
  <si>
    <t>Category moved to capital investment - no longer in use</t>
  </si>
  <si>
    <t>Category moved to capital investment</t>
  </si>
  <si>
    <t>Chemicals &amp; Monitoring</t>
  </si>
  <si>
    <t>FY2021 expense based on FY2020 actuals</t>
  </si>
  <si>
    <t>Telemetry System Operating Costs</t>
  </si>
  <si>
    <t>Mission Telemetry System annual maintenance contract . 2021-05-03 increased from  (1,127)  to  (2,700)</t>
  </si>
  <si>
    <t>Mission Telemetry System annual maintenance contract</t>
  </si>
  <si>
    <t>Water Share Fee, Education, etc.</t>
  </si>
  <si>
    <t>Gas Heat</t>
  </si>
  <si>
    <t>Electricity</t>
  </si>
  <si>
    <t>Payroll Taxes - Water Masters</t>
  </si>
  <si>
    <t>FY2021 based on FY2020 actuals</t>
  </si>
  <si>
    <t>123a</t>
  </si>
  <si>
    <t>Workman's Comp Insurance for Water Masters</t>
  </si>
  <si>
    <t>ULGT annual Workman's comp insurance policy.</t>
  </si>
  <si>
    <t>123b</t>
  </si>
  <si>
    <t>Misc. Water Expenses</t>
  </si>
  <si>
    <t>123c</t>
  </si>
  <si>
    <t>123d</t>
  </si>
  <si>
    <t>123e</t>
  </si>
  <si>
    <t>Capital Investment in Water System</t>
  </si>
  <si>
    <t>Lines 123e, 123f, 123g were renumbered - amendment 2/1/2021</t>
  </si>
  <si>
    <t>123f</t>
  </si>
  <si>
    <t>Purchase of Generator and Installation</t>
  </si>
  <si>
    <t>Additional electrical work necessary to upgrade pumphouse to support generator.</t>
  </si>
  <si>
    <t>Project completed in FY2021 - except fencing - $4,664 Singleton Bid</t>
  </si>
  <si>
    <t>Purchase and installation of Pump House Generator - $71K</t>
  </si>
  <si>
    <t>123g</t>
  </si>
  <si>
    <t>Water System Capital Upgrades &amp; Replacements</t>
  </si>
  <si>
    <t>Increased from $20K to $90K for St. Moritz Line replacement</t>
  </si>
  <si>
    <t>FY2024 will pick up cost for meter telemetry system.</t>
  </si>
  <si>
    <t>Remote meter reading equipment - verify it is a viable system</t>
  </si>
  <si>
    <t>Proposed Investment in digital meter reading system - $55K plus pumphouse security system $2100. Increased from ($57,198) to ($65K) to include the improved FlexNet system</t>
  </si>
  <si>
    <t>Proposed Investment in digital meter reading system - $45K. Plan B 60-100-140 with DriveBy capability.</t>
  </si>
  <si>
    <t>123h</t>
  </si>
  <si>
    <t>Capital Equipment Investment - Water System</t>
  </si>
  <si>
    <t>Repair and Maintenance</t>
  </si>
  <si>
    <t xml:space="preserve">Additional Water System Contract Services </t>
  </si>
  <si>
    <t>Increased from $4K to $40K - Tank Cleaning &amp; Water System Master Plan</t>
  </si>
  <si>
    <t>Midco Tank Cleaning FY2022 plus annual Peak Alarm Monitoring ($46/month) - Tank Main., Rate Studies, Consults</t>
  </si>
  <si>
    <t xml:space="preserve"> </t>
  </si>
  <si>
    <t>Annual Generator Maintenance</t>
  </si>
  <si>
    <t>Routine Maintenance</t>
  </si>
  <si>
    <t>Annual Generator Maintenance contract - estimate</t>
  </si>
  <si>
    <t>126a</t>
  </si>
  <si>
    <t>General Water System Maintenance &amp; Repair</t>
  </si>
  <si>
    <t>Estimate revised from $15K to $10K</t>
  </si>
  <si>
    <t>Meter repairs, system lines and pumphouse maintenance and repair,</t>
  </si>
  <si>
    <t>Added this to FY2018 for water system repair &amp; maintenance</t>
  </si>
  <si>
    <t>Total Water Revenue Expenses:</t>
  </si>
  <si>
    <t>Increase/Decrease in Water Revenue Fund Balance</t>
  </si>
  <si>
    <t>Fund Balance Increase = Revenue + Net Transfers + Total Expenses</t>
  </si>
  <si>
    <t>Water Revenue Fund Balances End of Year</t>
  </si>
  <si>
    <t>Water Bond Sinking Fund (money market)</t>
  </si>
  <si>
    <t>Got rid of bogus Bond Fund and Reserve Fund</t>
  </si>
  <si>
    <t>Water Bond Sinking Fund Revenue</t>
  </si>
  <si>
    <t>Make sure $ is in here for the bond payment</t>
  </si>
  <si>
    <t>Account closed in FY2024</t>
  </si>
  <si>
    <t>Use FY 2017 numbers</t>
  </si>
  <si>
    <t>Total Water Bond Sinking Fund Revenue:</t>
  </si>
  <si>
    <t>Transfers into Water Bond Sinking Fund</t>
  </si>
  <si>
    <t>Transfer from Water Revenue Fund</t>
  </si>
  <si>
    <t>FY2023-24 transfers goe into Water Reserves not Bond Sinking fund.</t>
  </si>
  <si>
    <t>Annual Bond Payment from Water Revenue Fund, last payment January 2024</t>
  </si>
  <si>
    <t>Annual Bond Payment from Water Revenue Fund, last payment 2024</t>
  </si>
  <si>
    <t>Transfers out of Water Bond Sinking Fund</t>
  </si>
  <si>
    <t>Transfer to Water Revenue Fund to pay current year bond</t>
  </si>
  <si>
    <t>141a</t>
  </si>
  <si>
    <t>This will be the final bond payment for January 2024</t>
  </si>
  <si>
    <t>Total Net Water Bond Sinking Fund Transfers:</t>
  </si>
  <si>
    <t>Increase/Decrease in Water Revenue Bond Sinking Fund Balance</t>
  </si>
  <si>
    <t>Bond Sinking Fund Balances End of Year</t>
  </si>
  <si>
    <t>Account Closed after final bond payment - 1/10/24</t>
  </si>
  <si>
    <t>Water Reserve Fund (savings)</t>
  </si>
  <si>
    <t>Water Reserve Fund Revenue</t>
  </si>
  <si>
    <t>Revenue from Federal &amp; State Water System Grants</t>
  </si>
  <si>
    <t>Proceeds from Proposed FY2021 State Grant $53K (receivable in Dec 2020) + reimburesment for grant writer $4,600 to $5000</t>
  </si>
  <si>
    <t>Total Water Reserve Fund Revenue:</t>
  </si>
  <si>
    <t>Transfers into Water Reserve Fund</t>
  </si>
  <si>
    <t>Trfr from Water Revenue Fund to Capital Reserves</t>
  </si>
  <si>
    <t>FY2023-24 2nd Bond pmt Diverted from water bond fund to reserves.</t>
  </si>
  <si>
    <t>154a</t>
  </si>
  <si>
    <t>Trfr from Water Bond Fund to Capital Reserves</t>
  </si>
  <si>
    <t>Transfers out of Water Reserve Fund</t>
  </si>
  <si>
    <t>Transfer to Water Revenue Fund for Capital Improvements</t>
  </si>
  <si>
    <t>Portion of reserves spent on FY 2022 Captial Improvements</t>
  </si>
  <si>
    <t>Total Net Water Reserve Fund Transfers:</t>
  </si>
  <si>
    <t>Increase/Decrease in Water Reserve Fund Balance</t>
  </si>
  <si>
    <t>Water Reserve Fund Balances End of Year</t>
  </si>
  <si>
    <t>Building Fund (checking)</t>
  </si>
  <si>
    <t>Building Fund Revenue</t>
  </si>
  <si>
    <t>168a</t>
  </si>
  <si>
    <t>Building Permit Application Fees</t>
  </si>
  <si>
    <t>Amended 9/5/23 - Changed from $1,350 to $1,800</t>
  </si>
  <si>
    <t>Based on 3 new applications ($450 each)</t>
  </si>
  <si>
    <t>Based on 5 new applications ($450 each)</t>
  </si>
  <si>
    <t xml:space="preserve">Water Connect Fees </t>
  </si>
  <si>
    <t>Amended 9/5/23 - Changed from $1,500 to $1,000</t>
  </si>
  <si>
    <t>Water connection fee increased to $500, 3 new connections</t>
  </si>
  <si>
    <t>Waer connection fee increased to $500, 3 new connections</t>
  </si>
  <si>
    <t>Road Impact Fees</t>
  </si>
  <si>
    <t>Road impact fees, varies with project. Current maximum amount is $2500 per project.</t>
  </si>
  <si>
    <t>Damage Deposits - Refundable</t>
  </si>
  <si>
    <t>Road damage deposit, varies with project. Current maximum amount is $2500 per project.</t>
  </si>
  <si>
    <t>Completion Deposits - Refundable</t>
  </si>
  <si>
    <t>Refundable completion deposit - $1500 per project.</t>
  </si>
  <si>
    <t>173a</t>
  </si>
  <si>
    <t>Plan Review &amp; Inspections (Town Engineer)</t>
  </si>
  <si>
    <t>Estimate of Town Engineering annual plan review and inspection fees.</t>
  </si>
  <si>
    <t>173b</t>
  </si>
  <si>
    <t>Variance Application Fees</t>
  </si>
  <si>
    <t xml:space="preserve">$250 collected per variance. </t>
  </si>
  <si>
    <t>Total Building Fund Revenue:</t>
  </si>
  <si>
    <t>Transfers into Building Fund</t>
  </si>
  <si>
    <t>Transfer from General Fund - Special Engineering Projects</t>
  </si>
  <si>
    <t>Engineering consultations for roads, DPW, etc are paid from General Fund</t>
  </si>
  <si>
    <t>Transfers out of Building Fund</t>
  </si>
  <si>
    <t>Transfer to General Fund - Building Permit Application Fees</t>
  </si>
  <si>
    <t>$450 per fee - $150 for planning commission review</t>
  </si>
  <si>
    <t>Based on 5 new applications ($450-$150 each)</t>
  </si>
  <si>
    <t>Transfer to Water Revenue Fund - Water Connect Fees</t>
  </si>
  <si>
    <t>All water connect fees are transferred to Water Revenue Fund, $500 per connection</t>
  </si>
  <si>
    <t>All water connect fees are transferred to Water Revenue Fund - FY2021 increase in fee to $500, 3 new connections</t>
  </si>
  <si>
    <t>Transfer to Transportation Reserve Fund - Road Impact Fees</t>
  </si>
  <si>
    <t>All Road impact fees  are transferred to Transportation Reserves</t>
  </si>
  <si>
    <t>Total Net Building Fund Transfers:</t>
  </si>
  <si>
    <t>Building Fund Expenses</t>
  </si>
  <si>
    <t>Refunds of Damage Deposits</t>
  </si>
  <si>
    <t>Estimate</t>
  </si>
  <si>
    <t>Refunds of Completion Deposits</t>
  </si>
  <si>
    <t>188a</t>
  </si>
  <si>
    <t>Pay out to Town Engineer - same as amount collected from applicants.</t>
  </si>
  <si>
    <t>188b</t>
  </si>
  <si>
    <t>Additional Contractual Services (Town Engineer)</t>
  </si>
  <si>
    <t>Engineering charges for PC meeting attendance and consultations related to building permits and building codes.</t>
  </si>
  <si>
    <t>188c</t>
  </si>
  <si>
    <t>Plan Review by Planning Commission</t>
  </si>
  <si>
    <t>PC plan review - $150 per plan, 3 plans</t>
  </si>
  <si>
    <t>PC plan review - $150 per plan, 5 plans</t>
  </si>
  <si>
    <t>Total Building Fund Expenses:</t>
  </si>
  <si>
    <t>Increase/Decrease in Building Fund Balance</t>
  </si>
  <si>
    <t>Fiscal Year Net Increase/Decrease for all Funds</t>
  </si>
  <si>
    <t>Comments</t>
  </si>
  <si>
    <t>Fund Name</t>
  </si>
  <si>
    <t>FY2022 Budget Actual 7/1/21-6/30/22</t>
  </si>
  <si>
    <t>Budgeted road system improvements plus DPW site</t>
  </si>
  <si>
    <t>Total Fiscal Year Increase/Decrease</t>
  </si>
  <si>
    <t>Fiscal Year Revenue, Transfers, Expenses, Net Increase/Decrease</t>
  </si>
  <si>
    <t>FY2019 Budget 6/30/19</t>
  </si>
  <si>
    <t>FY2020 Budget 6/30/20</t>
  </si>
  <si>
    <t>FY2021 Budget 6/30/21</t>
  </si>
  <si>
    <t>FY2022 Budget 6/30/22</t>
  </si>
  <si>
    <t>Budget Category</t>
  </si>
  <si>
    <t>Actual</t>
  </si>
  <si>
    <t>Amended</t>
  </si>
  <si>
    <t>Adopted</t>
  </si>
  <si>
    <t>Revised</t>
  </si>
  <si>
    <t>Proposed</t>
  </si>
  <si>
    <t>Draft</t>
  </si>
  <si>
    <t>Revenues</t>
  </si>
  <si>
    <t>Net Transfers between funds</t>
  </si>
  <si>
    <t>Expenses</t>
  </si>
  <si>
    <t>Ending Increase/Decrease</t>
  </si>
  <si>
    <t>Account Year-End Balances</t>
  </si>
  <si>
    <t>FY2023 Budget Adopted -6/30/23</t>
  </si>
  <si>
    <t>General Fund (checking) *2681</t>
  </si>
  <si>
    <t>FY2024 Reduced General Fund balance due to increased road/admin expenses.</t>
  </si>
  <si>
    <r>
      <t xml:space="preserve">State Law For Towns - The accumulated </t>
    </r>
    <r>
      <rPr>
        <b/>
        <sz val="8"/>
        <color theme="1"/>
        <rFont val="Arial"/>
        <family val="2"/>
      </rPr>
      <t>general fund balance</t>
    </r>
    <r>
      <rPr>
        <sz val="8"/>
        <color theme="1"/>
        <rFont val="Arial"/>
        <family val="2"/>
      </rPr>
      <t xml:space="preserve"> may not exceed 75% of the total revenue of the </t>
    </r>
    <r>
      <rPr>
        <b/>
        <sz val="8"/>
        <color theme="1"/>
        <rFont val="Arial"/>
        <family val="2"/>
      </rPr>
      <t>general fund</t>
    </r>
    <r>
      <rPr>
        <sz val="8"/>
        <color theme="1"/>
        <rFont val="Arial"/>
        <family val="2"/>
      </rPr>
      <t>. For cities - the accumulated balance may not exceed 25% of total general fund revenue.</t>
    </r>
  </si>
  <si>
    <r>
      <t xml:space="preserve">State Law For Towns - The accumulated </t>
    </r>
    <r>
      <rPr>
        <b/>
        <sz val="10"/>
        <color theme="1"/>
        <rFont val="Arial"/>
        <family val="2"/>
      </rPr>
      <t>general fund balance</t>
    </r>
    <r>
      <rPr>
        <sz val="10"/>
        <color theme="1"/>
        <rFont val="Arial"/>
        <family val="2"/>
      </rPr>
      <t xml:space="preserve"> may not exceed 75% of the total revenue of the </t>
    </r>
    <r>
      <rPr>
        <b/>
        <sz val="10"/>
        <color theme="1"/>
        <rFont val="Arial"/>
        <family val="2"/>
      </rPr>
      <t>general fund</t>
    </r>
    <r>
      <rPr>
        <sz val="10"/>
        <color theme="1"/>
        <rFont val="Arial"/>
        <family val="2"/>
      </rPr>
      <t>. For cities - the accumulated balance may not exceed 25% of total general fund revenue.</t>
    </r>
  </si>
  <si>
    <t>Transportation Reserve Fund (savings) *4574</t>
  </si>
  <si>
    <t>FY2024 Road reserve contribution is $35K.</t>
  </si>
  <si>
    <t>Water Revenue Fund (checking) *1520</t>
  </si>
  <si>
    <t>FY2024 General fund balance lower due to Increase in admin expenses.</t>
  </si>
  <si>
    <t>Water Bond Sinking Fund (money market) *1058</t>
  </si>
  <si>
    <t>Entire Bond fund balance is transferred out to Water Revenue.</t>
  </si>
  <si>
    <t>Water Reserve Fund (savings) *1330</t>
  </si>
  <si>
    <t>Water Reserves gets additional contribution due to water bond payoff.</t>
  </si>
  <si>
    <t>Building Fund (checking) *1678</t>
  </si>
  <si>
    <t>Building fund is holding a large balance in deposits for open permits.</t>
  </si>
  <si>
    <t>Total of Ending Balances</t>
  </si>
  <si>
    <t>Note that FY2023 Projected Total exceeds budget by $50K. Decrease in FY2024 Budget total balance due to  projected decreases in revenue (eg water overages) and increases in road repair and maintenance and admin expenses. With that said, the Transportation Reserves increased by $64K.</t>
  </si>
  <si>
    <t>Budget must be submitted to state at:</t>
  </si>
  <si>
    <t>https://reporting.auditor.utah.gov/</t>
  </si>
  <si>
    <t>Logging in requires a windows browser - Mac browsers don't seem to work.</t>
  </si>
  <si>
    <t>Don’t forget to go to the Utah taxrates site to update that as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</si>
</sst>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_(&quot;$&quot;* #,##0_);_(&quot;$&quot;* \(#,##0\);_(&quot;$&quot;* &quot;-&quot;??_);_(@_)"/>
    <numFmt numFmtId="165" formatCode="mm/dd/yy;@"/>
  </numFmts>
  <fonts count="52" x14ac:knownFonts="1">
    <font>
      <sz val="10"/>
      <color theme="1"/>
      <name val="Arial"/>
      <family val="2"/>
    </font>
    <font>
      <sz val="10"/>
      <color theme="1"/>
      <name val="Arial"/>
      <family val="2"/>
    </font>
    <font>
      <b/>
      <sz val="14"/>
      <name val="Arial"/>
      <family val="2"/>
    </font>
    <font>
      <sz val="10"/>
      <name val="Arial"/>
      <family val="2"/>
    </font>
    <font>
      <b/>
      <sz val="12"/>
      <color rgb="FF0070C0"/>
      <name val="Arial"/>
      <family val="2"/>
    </font>
    <font>
      <b/>
      <sz val="10"/>
      <name val="Arial"/>
      <family val="2"/>
    </font>
    <font>
      <sz val="9"/>
      <color theme="1"/>
      <name val="Arial"/>
      <family val="2"/>
    </font>
    <font>
      <sz val="12"/>
      <color theme="4" tint="-0.249977111117893"/>
      <name val="Arial"/>
      <family val="2"/>
    </font>
    <font>
      <sz val="9"/>
      <color rgb="FFFF0000"/>
      <name val="Arial"/>
      <family val="2"/>
    </font>
    <font>
      <sz val="9"/>
      <color rgb="FF7030A0"/>
      <name val="Arial"/>
      <family val="2"/>
    </font>
    <font>
      <sz val="9"/>
      <color rgb="FF0070C0"/>
      <name val="Arial"/>
      <family val="2"/>
    </font>
    <font>
      <b/>
      <sz val="10"/>
      <color theme="4" tint="-0.249977111117893"/>
      <name val="Arial"/>
      <family val="2"/>
    </font>
    <font>
      <b/>
      <sz val="10"/>
      <color theme="1"/>
      <name val="Arial"/>
      <family val="2"/>
    </font>
    <font>
      <b/>
      <sz val="9"/>
      <name val="Arial"/>
      <family val="2"/>
    </font>
    <font>
      <b/>
      <sz val="10"/>
      <color rgb="FF0070C0"/>
      <name val="Arial"/>
      <family val="2"/>
    </font>
    <font>
      <sz val="10"/>
      <color rgb="FF0000FF"/>
      <name val="Arial"/>
      <family val="2"/>
    </font>
    <font>
      <b/>
      <sz val="11"/>
      <name val="Arial"/>
      <family val="2"/>
    </font>
    <font>
      <sz val="9"/>
      <name val="Arial"/>
      <family val="2"/>
    </font>
    <font>
      <b/>
      <sz val="10"/>
      <color rgb="FF008000"/>
      <name val="Arial"/>
      <family val="2"/>
    </font>
    <font>
      <sz val="8"/>
      <name val="Arial"/>
      <family val="2"/>
    </font>
    <font>
      <b/>
      <sz val="10"/>
      <color theme="4" tint="-0.499984740745262"/>
      <name val="Arial"/>
      <family val="2"/>
    </font>
    <font>
      <sz val="10"/>
      <color rgb="FF000000"/>
      <name val="Arial"/>
      <family val="2"/>
    </font>
    <font>
      <sz val="10"/>
      <color rgb="FF0070C0"/>
      <name val="Arial"/>
      <family val="2"/>
    </font>
    <font>
      <sz val="10"/>
      <color rgb="FF008A40"/>
      <name val="Arial"/>
      <family val="2"/>
    </font>
    <font>
      <sz val="10"/>
      <color rgb="FFFF0000"/>
      <name val="Arial"/>
      <family val="2"/>
    </font>
    <font>
      <sz val="8"/>
      <color theme="1"/>
      <name val="Arial"/>
      <family val="2"/>
    </font>
    <font>
      <i/>
      <strike/>
      <sz val="10"/>
      <name val="Arial"/>
      <family val="2"/>
    </font>
    <font>
      <b/>
      <sz val="10"/>
      <color rgb="FF008A40"/>
      <name val="Arial"/>
      <family val="2"/>
    </font>
    <font>
      <b/>
      <sz val="10"/>
      <color rgb="FFFF0000"/>
      <name val="Arial"/>
      <family val="2"/>
    </font>
    <font>
      <b/>
      <sz val="10"/>
      <color rgb="FF000000"/>
      <name val="Arial"/>
      <family val="2"/>
    </font>
    <font>
      <sz val="10"/>
      <color rgb="FFC00000"/>
      <name val="Arial"/>
      <family val="2"/>
    </font>
    <font>
      <sz val="9"/>
      <color rgb="FF000000"/>
      <name val="Arial"/>
      <family val="2"/>
    </font>
    <font>
      <b/>
      <i/>
      <sz val="11"/>
      <name val="Arial"/>
      <family val="2"/>
    </font>
    <font>
      <b/>
      <i/>
      <sz val="14"/>
      <name val="Arial"/>
      <family val="2"/>
    </font>
    <font>
      <b/>
      <sz val="9"/>
      <color rgb="FF0070C0"/>
      <name val="Arial"/>
      <family val="2"/>
    </font>
    <font>
      <sz val="16"/>
      <color rgb="FFFF0000"/>
      <name val="Arial"/>
      <family val="2"/>
    </font>
    <font>
      <sz val="10"/>
      <color theme="4" tint="-0.499984740745262"/>
      <name val="Arial"/>
      <family val="2"/>
    </font>
    <font>
      <strike/>
      <sz val="10"/>
      <name val="Arial"/>
      <family val="2"/>
    </font>
    <font>
      <i/>
      <strike/>
      <sz val="10"/>
      <color theme="1"/>
      <name val="Arial"/>
      <family val="2"/>
    </font>
    <font>
      <sz val="10"/>
      <color theme="1"/>
      <name val="Aptos Narrow"/>
      <family val="2"/>
      <scheme val="minor"/>
    </font>
    <font>
      <i/>
      <sz val="10"/>
      <color rgb="FF000000"/>
      <name val="Arial"/>
      <family val="2"/>
    </font>
    <font>
      <sz val="8"/>
      <color rgb="FF000000"/>
      <name val="Arial"/>
      <family val="2"/>
    </font>
    <font>
      <sz val="8"/>
      <color rgb="FFFF0000"/>
      <name val="Arial"/>
      <family val="2"/>
    </font>
    <font>
      <b/>
      <sz val="20"/>
      <color rgb="FFFF0000"/>
      <name val="Arial"/>
      <family val="2"/>
    </font>
    <font>
      <b/>
      <sz val="12"/>
      <name val="Arial"/>
      <family val="2"/>
    </font>
    <font>
      <sz val="8"/>
      <color rgb="FF008000"/>
      <name val="Arial"/>
      <family val="2"/>
    </font>
    <font>
      <sz val="10"/>
      <color rgb="FF008000"/>
      <name val="Arial"/>
      <family val="2"/>
    </font>
    <font>
      <b/>
      <sz val="8"/>
      <color theme="1"/>
      <name val="Arial"/>
      <family val="2"/>
    </font>
    <font>
      <u/>
      <sz val="10"/>
      <color theme="10"/>
      <name val="Arial"/>
      <family val="2"/>
    </font>
    <font>
      <sz val="10"/>
      <color rgb="FF000000"/>
      <name val="Tahoma"/>
      <family val="2"/>
    </font>
    <font>
      <b/>
      <sz val="9"/>
      <color rgb="FF000000"/>
      <name val="Arial"/>
      <family val="2"/>
    </font>
    <font>
      <b/>
      <sz val="10"/>
      <color rgb="FF000000"/>
      <name val="Tahoma"/>
      <family val="2"/>
    </font>
  </fonts>
  <fills count="1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E7F7"/>
        <bgColor indexed="64"/>
      </patternFill>
    </fill>
    <fill>
      <patternFill patternType="solid">
        <fgColor theme="6" tint="0.79998168889431442"/>
        <bgColor indexed="64"/>
      </patternFill>
    </fill>
    <fill>
      <patternFill patternType="solid">
        <fgColor rgb="FFFCFFD1"/>
        <bgColor indexed="64"/>
      </patternFill>
    </fill>
    <fill>
      <patternFill patternType="solid">
        <fgColor rgb="FFFFFF00"/>
        <bgColor indexed="64"/>
      </patternFill>
    </fill>
    <fill>
      <patternFill patternType="solid">
        <fgColor theme="6" tint="0.3999450666829432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6337778862885"/>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9" tint="0.79998168889431442"/>
        <bgColor indexed="64"/>
      </patternFill>
    </fill>
  </fills>
  <borders count="36">
    <border>
      <left/>
      <right/>
      <top/>
      <bottom/>
      <diagonal/>
    </border>
    <border>
      <left style="thin">
        <color auto="1"/>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s>
  <cellStyleXfs count="4">
    <xf numFmtId="0" fontId="0" fillId="0" borderId="0"/>
    <xf numFmtId="9" fontId="1" fillId="0" borderId="0" applyFont="0" applyFill="0" applyBorder="0" applyAlignment="0" applyProtection="0"/>
    <xf numFmtId="0" fontId="48" fillId="0" borderId="0" applyNumberFormat="0" applyFill="0" applyBorder="0" applyAlignment="0" applyProtection="0"/>
    <xf numFmtId="44" fontId="1" fillId="0" borderId="0" applyFont="0" applyFill="0" applyBorder="0" applyAlignment="0" applyProtection="0"/>
  </cellStyleXfs>
  <cellXfs count="564">
    <xf numFmtId="0" fontId="0" fillId="0" borderId="0" xfId="0"/>
    <xf numFmtId="8" fontId="2" fillId="0" borderId="0" xfId="0" applyNumberFormat="1" applyFont="1" applyAlignment="1">
      <alignment horizontal="center" vertical="center"/>
    </xf>
    <xf numFmtId="8" fontId="2" fillId="0" borderId="0" xfId="0" applyNumberFormat="1" applyFont="1" applyAlignment="1">
      <alignment horizontal="left" vertical="center" wrapText="1"/>
    </xf>
    <xf numFmtId="0" fontId="0" fillId="0" borderId="0" xfId="0" applyAlignment="1">
      <alignment horizontal="left"/>
    </xf>
    <xf numFmtId="0" fontId="0" fillId="0" borderId="0" xfId="0" applyAlignment="1">
      <alignment horizontal="left" vertical="center" wrapText="1" indent="1"/>
    </xf>
    <xf numFmtId="8" fontId="4" fillId="0" borderId="0" xfId="0" applyNumberFormat="1" applyFont="1" applyAlignment="1">
      <alignment horizontal="left" vertical="center"/>
    </xf>
    <xf numFmtId="8" fontId="4" fillId="0" borderId="0" xfId="0" applyNumberFormat="1" applyFont="1" applyAlignment="1">
      <alignment horizontal="left" vertical="center" wrapText="1" indent="1"/>
    </xf>
    <xf numFmtId="0" fontId="5" fillId="0" borderId="0" xfId="0" applyFont="1" applyAlignment="1">
      <alignment horizontal="center"/>
    </xf>
    <xf numFmtId="0" fontId="0" fillId="0" borderId="0" xfId="0" applyAlignment="1">
      <alignment horizontal="center"/>
    </xf>
    <xf numFmtId="0" fontId="6" fillId="0" borderId="1" xfId="0" applyFont="1" applyBorder="1" applyAlignment="1">
      <alignment horizontal="center"/>
    </xf>
    <xf numFmtId="8" fontId="8" fillId="0" borderId="3" xfId="0" applyNumberFormat="1" applyFont="1" applyBorder="1" applyAlignment="1">
      <alignment horizontal="center" vertical="center" wrapText="1"/>
    </xf>
    <xf numFmtId="8" fontId="9" fillId="0" borderId="3" xfId="0" applyNumberFormat="1" applyFont="1" applyBorder="1" applyAlignment="1">
      <alignment horizontal="center" vertical="center" wrapText="1"/>
    </xf>
    <xf numFmtId="8" fontId="10" fillId="0" borderId="3" xfId="0" applyNumberFormat="1" applyFont="1" applyBorder="1" applyAlignment="1">
      <alignment horizontal="center" vertical="center" wrapText="1"/>
    </xf>
    <xf numFmtId="8" fontId="9" fillId="2" borderId="3"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11" fillId="0" borderId="5" xfId="0" applyFont="1" applyBorder="1" applyAlignment="1">
      <alignment horizontal="left" vertical="center" wrapText="1" indent="1"/>
    </xf>
    <xf numFmtId="0" fontId="11" fillId="0" borderId="0" xfId="0" applyFont="1" applyAlignment="1">
      <alignment horizontal="left" vertical="center" wrapText="1"/>
    </xf>
    <xf numFmtId="0" fontId="12" fillId="0" borderId="0" xfId="0" applyFont="1" applyAlignment="1">
      <alignment horizontal="center" vertical="center"/>
    </xf>
    <xf numFmtId="0" fontId="0" fillId="0" borderId="0" xfId="0" applyAlignment="1">
      <alignment wrapText="1"/>
    </xf>
    <xf numFmtId="0" fontId="6" fillId="0" borderId="0" xfId="0" applyFont="1" applyAlignment="1">
      <alignment horizontal="center"/>
    </xf>
    <xf numFmtId="0" fontId="12" fillId="0" borderId="0" xfId="0" applyFont="1" applyAlignment="1">
      <alignment horizontal="right" vertical="center"/>
    </xf>
    <xf numFmtId="8" fontId="13" fillId="3" borderId="0" xfId="0" applyNumberFormat="1" applyFont="1" applyFill="1" applyAlignment="1">
      <alignment horizontal="center" vertical="center" wrapText="1"/>
    </xf>
    <xf numFmtId="8" fontId="14" fillId="3" borderId="0" xfId="0" applyNumberFormat="1" applyFont="1" applyFill="1" applyAlignment="1">
      <alignment horizontal="center" vertical="center"/>
    </xf>
    <xf numFmtId="8" fontId="14" fillId="3" borderId="0" xfId="0" applyNumberFormat="1" applyFont="1" applyFill="1" applyAlignment="1">
      <alignment horizontal="left" vertical="center" wrapText="1"/>
    </xf>
    <xf numFmtId="8" fontId="13" fillId="3" borderId="0" xfId="0" applyNumberFormat="1" applyFont="1" applyFill="1" applyAlignment="1">
      <alignment horizontal="left" vertical="center" wrapText="1"/>
    </xf>
    <xf numFmtId="8" fontId="13" fillId="3" borderId="0" xfId="0" applyNumberFormat="1" applyFont="1" applyFill="1" applyAlignment="1">
      <alignment horizontal="left" vertical="center" wrapText="1" indent="1"/>
    </xf>
    <xf numFmtId="0" fontId="15" fillId="0" borderId="0" xfId="0" applyFont="1" applyAlignment="1">
      <alignment horizontal="left"/>
    </xf>
    <xf numFmtId="5" fontId="5" fillId="3" borderId="0" xfId="0" applyNumberFormat="1" applyFont="1" applyFill="1" applyAlignment="1">
      <alignment horizontal="right" vertical="center"/>
    </xf>
    <xf numFmtId="5" fontId="14" fillId="3" borderId="0" xfId="0" applyNumberFormat="1" applyFont="1" applyFill="1" applyAlignment="1">
      <alignment horizontal="right" vertical="center"/>
    </xf>
    <xf numFmtId="5" fontId="14" fillId="3" borderId="0" xfId="0" applyNumberFormat="1" applyFont="1" applyFill="1" applyAlignment="1">
      <alignment horizontal="left" vertical="center" wrapText="1"/>
    </xf>
    <xf numFmtId="6" fontId="5" fillId="3" borderId="0" xfId="0" applyNumberFormat="1" applyFont="1" applyFill="1" applyAlignment="1">
      <alignment horizontal="left" vertical="center"/>
    </xf>
    <xf numFmtId="6" fontId="5" fillId="3" borderId="0" xfId="0" applyNumberFormat="1" applyFont="1" applyFill="1" applyAlignment="1">
      <alignment horizontal="left" vertical="center" wrapText="1" indent="1"/>
    </xf>
    <xf numFmtId="0" fontId="6" fillId="0" borderId="6" xfId="0" applyFont="1" applyBorder="1" applyAlignment="1">
      <alignment horizontal="center"/>
    </xf>
    <xf numFmtId="0" fontId="0" fillId="0" borderId="6" xfId="0" applyBorder="1"/>
    <xf numFmtId="0" fontId="0" fillId="0" borderId="1" xfId="0" applyBorder="1"/>
    <xf numFmtId="0" fontId="0" fillId="0" borderId="6" xfId="0" applyBorder="1" applyAlignment="1">
      <alignment horizontal="left" wrapText="1"/>
    </xf>
    <xf numFmtId="0" fontId="2" fillId="0" borderId="6" xfId="0" applyFont="1" applyBorder="1" applyAlignment="1">
      <alignment horizontal="left" vertical="center" wrapText="1" indent="1"/>
    </xf>
    <xf numFmtId="0" fontId="2" fillId="0" borderId="0" xfId="0" applyFont="1" applyAlignment="1">
      <alignment horizontal="left" vertical="center" indent="2"/>
    </xf>
    <xf numFmtId="0" fontId="0" fillId="0" borderId="6" xfId="0" applyBorder="1" applyAlignment="1">
      <alignment horizontal="left"/>
    </xf>
    <xf numFmtId="0" fontId="0" fillId="0" borderId="6" xfId="0" applyBorder="1" applyAlignment="1">
      <alignment horizontal="left" vertical="center" wrapText="1" indent="1"/>
    </xf>
    <xf numFmtId="0" fontId="17" fillId="0" borderId="0" xfId="0" applyFont="1" applyAlignment="1">
      <alignment horizontal="left"/>
    </xf>
    <xf numFmtId="7" fontId="3" fillId="0" borderId="6" xfId="0" applyNumberFormat="1" applyFont="1" applyBorder="1" applyAlignment="1">
      <alignment horizontal="right" vertical="center"/>
    </xf>
    <xf numFmtId="0" fontId="0" fillId="0" borderId="6" xfId="0" applyBorder="1" applyAlignment="1">
      <alignment horizontal="left" vertical="center"/>
    </xf>
    <xf numFmtId="7" fontId="3" fillId="0" borderId="6" xfId="0" applyNumberFormat="1" applyFont="1" applyBorder="1" applyAlignment="1">
      <alignment horizontal="left" vertical="center"/>
    </xf>
    <xf numFmtId="7" fontId="19" fillId="0" borderId="6" xfId="0" applyNumberFormat="1" applyFont="1" applyBorder="1" applyAlignment="1">
      <alignment horizontal="left" vertical="center" wrapText="1" indent="1"/>
    </xf>
    <xf numFmtId="5" fontId="14" fillId="0" borderId="0" xfId="0" applyNumberFormat="1" applyFont="1" applyAlignment="1">
      <alignment horizontal="left" vertical="center"/>
    </xf>
    <xf numFmtId="5" fontId="20" fillId="0" borderId="6" xfId="0" applyNumberFormat="1" applyFont="1" applyBorder="1" applyAlignment="1">
      <alignment horizontal="left" vertical="center"/>
    </xf>
    <xf numFmtId="5" fontId="3" fillId="0" borderId="6" xfId="0" applyNumberFormat="1" applyFont="1" applyBorder="1" applyAlignment="1">
      <alignment horizontal="left" vertical="center"/>
    </xf>
    <xf numFmtId="164" fontId="21" fillId="0" borderId="8" xfId="0" applyNumberFormat="1" applyFont="1" applyBorder="1" applyAlignment="1">
      <alignment horizontal="left" vertical="center"/>
    </xf>
    <xf numFmtId="5" fontId="3" fillId="0" borderId="6" xfId="0" applyNumberFormat="1" applyFont="1" applyBorder="1" applyAlignment="1">
      <alignment horizontal="right" vertical="center"/>
    </xf>
    <xf numFmtId="5" fontId="3" fillId="0" borderId="1" xfId="0" applyNumberFormat="1" applyFont="1" applyBorder="1" applyAlignment="1">
      <alignment horizontal="right" vertical="center"/>
    </xf>
    <xf numFmtId="5" fontId="22" fillId="0" borderId="6" xfId="0" applyNumberFormat="1" applyFont="1" applyBorder="1" applyAlignment="1">
      <alignment horizontal="right" vertical="center"/>
    </xf>
    <xf numFmtId="5" fontId="23" fillId="0" borderId="6" xfId="0" applyNumberFormat="1" applyFont="1" applyBorder="1" applyAlignment="1">
      <alignment horizontal="right" vertical="center"/>
    </xf>
    <xf numFmtId="5" fontId="24" fillId="2" borderId="6" xfId="0" applyNumberFormat="1" applyFont="1" applyFill="1" applyBorder="1" applyAlignment="1">
      <alignment horizontal="right" vertical="center"/>
    </xf>
    <xf numFmtId="5" fontId="3" fillId="2" borderId="6" xfId="0" applyNumberFormat="1" applyFont="1" applyFill="1" applyBorder="1" applyAlignment="1">
      <alignment horizontal="left" vertical="center"/>
    </xf>
    <xf numFmtId="5" fontId="3" fillId="4" borderId="6" xfId="0" applyNumberFormat="1" applyFont="1" applyFill="1" applyBorder="1" applyAlignment="1">
      <alignment horizontal="left" vertical="center" wrapText="1"/>
    </xf>
    <xf numFmtId="0" fontId="25" fillId="0" borderId="6" xfId="0" applyFont="1" applyBorder="1" applyAlignment="1">
      <alignment horizontal="left" vertical="center" wrapText="1" indent="1"/>
    </xf>
    <xf numFmtId="0" fontId="0" fillId="5" borderId="0" xfId="0" applyFill="1"/>
    <xf numFmtId="44" fontId="0" fillId="0" borderId="0" xfId="3" applyFont="1"/>
    <xf numFmtId="5" fontId="27" fillId="0" borderId="6" xfId="0" applyNumberFormat="1" applyFont="1" applyBorder="1" applyAlignment="1">
      <alignment horizontal="left" vertical="center" wrapText="1"/>
    </xf>
    <xf numFmtId="0" fontId="19" fillId="0" borderId="6" xfId="0" applyFont="1" applyBorder="1" applyAlignment="1">
      <alignment horizontal="left" vertical="center" wrapText="1" indent="1"/>
    </xf>
    <xf numFmtId="0" fontId="3" fillId="0" borderId="0" xfId="0" applyFont="1" applyAlignment="1">
      <alignment horizontal="left"/>
    </xf>
    <xf numFmtId="9" fontId="3" fillId="0" borderId="6" xfId="1" applyFont="1" applyBorder="1" applyAlignment="1">
      <alignment horizontal="left" vertical="center" wrapText="1"/>
    </xf>
    <xf numFmtId="5" fontId="3" fillId="0" borderId="1" xfId="0" applyNumberFormat="1" applyFont="1" applyBorder="1" applyAlignment="1">
      <alignment horizontal="left" vertical="center"/>
    </xf>
    <xf numFmtId="5" fontId="3" fillId="0" borderId="5" xfId="0" applyNumberFormat="1" applyFont="1" applyBorder="1" applyAlignment="1">
      <alignment horizontal="left" vertical="center"/>
    </xf>
    <xf numFmtId="5" fontId="3" fillId="0" borderId="6" xfId="0" applyNumberFormat="1" applyFont="1" applyBorder="1" applyAlignment="1">
      <alignment horizontal="left" vertical="center" wrapText="1"/>
    </xf>
    <xf numFmtId="5" fontId="12" fillId="0" borderId="6" xfId="0" applyNumberFormat="1" applyFont="1" applyBorder="1" applyAlignment="1">
      <alignment horizontal="left" vertical="center"/>
    </xf>
    <xf numFmtId="0" fontId="3" fillId="0" borderId="0" xfId="0" applyFont="1"/>
    <xf numFmtId="5" fontId="0" fillId="0" borderId="0" xfId="0" applyNumberFormat="1"/>
    <xf numFmtId="5" fontId="12" fillId="0" borderId="9" xfId="0" applyNumberFormat="1" applyFont="1" applyBorder="1" applyAlignment="1">
      <alignment horizontal="left" vertical="center"/>
    </xf>
    <xf numFmtId="5" fontId="3" fillId="0" borderId="1" xfId="3" applyNumberFormat="1" applyFont="1" applyFill="1" applyBorder="1"/>
    <xf numFmtId="0" fontId="0" fillId="6" borderId="0" xfId="0" applyFill="1"/>
    <xf numFmtId="0" fontId="0" fillId="4" borderId="0" xfId="0" applyFill="1"/>
    <xf numFmtId="5" fontId="3" fillId="0" borderId="9" xfId="0" applyNumberFormat="1" applyFont="1" applyBorder="1" applyAlignment="1">
      <alignment horizontal="left" vertical="center"/>
    </xf>
    <xf numFmtId="5" fontId="3" fillId="0" borderId="9" xfId="0" applyNumberFormat="1" applyFont="1" applyBorder="1" applyAlignment="1">
      <alignment horizontal="right" vertical="center"/>
    </xf>
    <xf numFmtId="5" fontId="3" fillId="0" borderId="10" xfId="3" applyNumberFormat="1" applyFont="1" applyFill="1" applyBorder="1"/>
    <xf numFmtId="5" fontId="28" fillId="7" borderId="6" xfId="0" applyNumberFormat="1" applyFont="1" applyFill="1" applyBorder="1" applyAlignment="1">
      <alignment horizontal="left" vertical="center"/>
    </xf>
    <xf numFmtId="5" fontId="3" fillId="0" borderId="10" xfId="0" applyNumberFormat="1" applyFont="1" applyBorder="1" applyAlignment="1">
      <alignment horizontal="right" vertical="center"/>
    </xf>
    <xf numFmtId="5" fontId="28" fillId="7" borderId="6" xfId="0" applyNumberFormat="1" applyFont="1" applyFill="1" applyBorder="1" applyAlignment="1">
      <alignment horizontal="right" vertical="center"/>
    </xf>
    <xf numFmtId="5" fontId="3" fillId="8" borderId="5" xfId="0" applyNumberFormat="1" applyFont="1" applyFill="1" applyBorder="1" applyAlignment="1">
      <alignment horizontal="left" vertical="center"/>
    </xf>
    <xf numFmtId="5" fontId="3" fillId="8" borderId="0" xfId="0" applyNumberFormat="1" applyFont="1" applyFill="1" applyAlignment="1">
      <alignment horizontal="left" vertical="center" wrapText="1"/>
    </xf>
    <xf numFmtId="5" fontId="0" fillId="0" borderId="8" xfId="0" applyNumberFormat="1" applyBorder="1"/>
    <xf numFmtId="5" fontId="0" fillId="0" borderId="16" xfId="0" applyNumberFormat="1" applyBorder="1"/>
    <xf numFmtId="5" fontId="22" fillId="0" borderId="6" xfId="0" applyNumberFormat="1" applyFont="1" applyBorder="1"/>
    <xf numFmtId="5" fontId="3" fillId="0" borderId="6" xfId="0" applyNumberFormat="1" applyFont="1" applyBorder="1"/>
    <xf numFmtId="5" fontId="3" fillId="0" borderId="8" xfId="0" applyNumberFormat="1" applyFont="1" applyBorder="1" applyAlignment="1">
      <alignment horizontal="left" vertical="center"/>
    </xf>
    <xf numFmtId="5" fontId="3" fillId="0" borderId="6" xfId="0" applyNumberFormat="1" applyFont="1" applyBorder="1" applyAlignment="1">
      <alignment horizontal="left" wrapText="1"/>
    </xf>
    <xf numFmtId="5" fontId="0" fillId="0" borderId="6" xfId="0" applyNumberFormat="1" applyBorder="1" applyAlignment="1">
      <alignment horizontal="left"/>
    </xf>
    <xf numFmtId="5" fontId="0" fillId="0" borderId="6" xfId="0" applyNumberFormat="1" applyBorder="1"/>
    <xf numFmtId="5" fontId="0" fillId="0" borderId="1" xfId="0" applyNumberFormat="1" applyBorder="1"/>
    <xf numFmtId="5" fontId="24" fillId="0" borderId="6" xfId="0" applyNumberFormat="1" applyFont="1" applyBorder="1"/>
    <xf numFmtId="5" fontId="3" fillId="0" borderId="6" xfId="3" applyNumberFormat="1" applyFont="1" applyFill="1" applyBorder="1"/>
    <xf numFmtId="5" fontId="3" fillId="9" borderId="6" xfId="3" applyNumberFormat="1" applyFont="1" applyFill="1" applyBorder="1" applyAlignment="1">
      <alignment horizontal="left" vertical="center"/>
    </xf>
    <xf numFmtId="5" fontId="3" fillId="0" borderId="6" xfId="3" applyNumberFormat="1" applyFont="1" applyFill="1" applyBorder="1" applyAlignment="1">
      <alignment horizontal="left" wrapText="1"/>
    </xf>
    <xf numFmtId="5" fontId="3" fillId="0" borderId="6" xfId="3" applyNumberFormat="1" applyFont="1" applyFill="1" applyBorder="1" applyAlignment="1">
      <alignment horizontal="right"/>
    </xf>
    <xf numFmtId="5" fontId="3" fillId="0" borderId="1" xfId="3" applyNumberFormat="1" applyFont="1" applyFill="1" applyBorder="1" applyAlignment="1">
      <alignment horizontal="right"/>
    </xf>
    <xf numFmtId="5" fontId="3" fillId="10" borderId="6" xfId="0" applyNumberFormat="1" applyFont="1" applyFill="1" applyBorder="1" applyAlignment="1">
      <alignment horizontal="left" vertical="center"/>
    </xf>
    <xf numFmtId="0" fontId="30" fillId="0" borderId="0" xfId="0" applyFont="1"/>
    <xf numFmtId="5" fontId="30" fillId="5" borderId="6" xfId="0" applyNumberFormat="1" applyFont="1" applyFill="1" applyBorder="1" applyAlignment="1">
      <alignment horizontal="right" vertical="center"/>
    </xf>
    <xf numFmtId="5" fontId="3" fillId="11" borderId="6" xfId="0" applyNumberFormat="1" applyFont="1" applyFill="1" applyBorder="1" applyAlignment="1">
      <alignment horizontal="right" vertical="center"/>
    </xf>
    <xf numFmtId="5" fontId="24" fillId="0" borderId="6" xfId="0" applyNumberFormat="1" applyFont="1" applyBorder="1" applyAlignment="1">
      <alignment horizontal="right" vertical="center"/>
    </xf>
    <xf numFmtId="5" fontId="30" fillId="0" borderId="6" xfId="0" applyNumberFormat="1" applyFont="1" applyBorder="1" applyAlignment="1">
      <alignment horizontal="left" vertical="center" wrapText="1"/>
    </xf>
    <xf numFmtId="5" fontId="30" fillId="5" borderId="6" xfId="0" applyNumberFormat="1" applyFont="1" applyFill="1" applyBorder="1" applyAlignment="1">
      <alignment horizontal="left" vertical="center"/>
    </xf>
    <xf numFmtId="0" fontId="25" fillId="6" borderId="6" xfId="0" applyFont="1" applyFill="1" applyBorder="1" applyAlignment="1">
      <alignment horizontal="left" vertical="center" wrapText="1" indent="1"/>
    </xf>
    <xf numFmtId="5" fontId="3" fillId="0" borderId="1" xfId="0" applyNumberFormat="1" applyFont="1" applyBorder="1"/>
    <xf numFmtId="5" fontId="3" fillId="0" borderId="6" xfId="0" applyNumberFormat="1" applyFont="1" applyBorder="1" applyAlignment="1">
      <alignment horizontal="left"/>
    </xf>
    <xf numFmtId="5" fontId="5" fillId="0" borderId="1" xfId="0" applyNumberFormat="1" applyFont="1" applyBorder="1" applyAlignment="1">
      <alignment horizontal="left" vertical="center" indent="1"/>
    </xf>
    <xf numFmtId="164" fontId="0" fillId="0" borderId="0" xfId="3" applyNumberFormat="1" applyFont="1"/>
    <xf numFmtId="164" fontId="0" fillId="0" borderId="0" xfId="0" applyNumberFormat="1"/>
    <xf numFmtId="0" fontId="3" fillId="0" borderId="6" xfId="0" applyFont="1" applyBorder="1"/>
    <xf numFmtId="0" fontId="3" fillId="0" borderId="9" xfId="0" applyFont="1" applyBorder="1" applyAlignment="1">
      <alignment horizontal="left" vertical="center"/>
    </xf>
    <xf numFmtId="0" fontId="3" fillId="0" borderId="6" xfId="0" applyFont="1" applyBorder="1" applyAlignment="1">
      <alignment horizontal="left" wrapText="1"/>
    </xf>
    <xf numFmtId="5" fontId="3" fillId="12" borderId="3" xfId="0" applyNumberFormat="1" applyFont="1" applyFill="1" applyBorder="1" applyAlignment="1">
      <alignment horizontal="right" vertical="center"/>
    </xf>
    <xf numFmtId="5" fontId="3" fillId="12" borderId="4" xfId="0" applyNumberFormat="1" applyFont="1" applyFill="1" applyBorder="1" applyAlignment="1">
      <alignment horizontal="right" vertical="center"/>
    </xf>
    <xf numFmtId="5" fontId="3" fillId="12" borderId="14" xfId="0" applyNumberFormat="1" applyFont="1" applyFill="1" applyBorder="1" applyAlignment="1">
      <alignment horizontal="right" vertical="center"/>
    </xf>
    <xf numFmtId="5" fontId="3" fillId="12" borderId="15" xfId="0" applyNumberFormat="1" applyFont="1" applyFill="1" applyBorder="1" applyAlignment="1">
      <alignment horizontal="right" vertical="center"/>
    </xf>
    <xf numFmtId="5" fontId="3" fillId="12" borderId="5" xfId="0" applyNumberFormat="1" applyFont="1" applyFill="1" applyBorder="1" applyAlignment="1">
      <alignment horizontal="left" vertical="center"/>
    </xf>
    <xf numFmtId="5" fontId="3" fillId="12" borderId="0" xfId="0" applyNumberFormat="1" applyFont="1" applyFill="1" applyAlignment="1">
      <alignment horizontal="left" vertical="center" wrapText="1"/>
    </xf>
    <xf numFmtId="5" fontId="3" fillId="0" borderId="8" xfId="0" applyNumberFormat="1" applyFont="1" applyBorder="1" applyAlignment="1">
      <alignment horizontal="right" vertical="center"/>
    </xf>
    <xf numFmtId="5" fontId="3" fillId="0" borderId="16" xfId="0" applyNumberFormat="1" applyFont="1" applyBorder="1" applyAlignment="1">
      <alignment horizontal="right" vertical="center"/>
    </xf>
    <xf numFmtId="5" fontId="28" fillId="0" borderId="1" xfId="0" applyNumberFormat="1" applyFont="1" applyBorder="1" applyAlignment="1">
      <alignment horizontal="right" vertical="center"/>
    </xf>
    <xf numFmtId="5" fontId="28" fillId="0" borderId="6" xfId="0" applyNumberFormat="1" applyFont="1" applyBorder="1" applyAlignment="1">
      <alignment horizontal="right" vertical="center"/>
    </xf>
    <xf numFmtId="5" fontId="11" fillId="0" borderId="6" xfId="0" applyNumberFormat="1" applyFont="1" applyBorder="1" applyAlignment="1">
      <alignment horizontal="left" vertical="center"/>
    </xf>
    <xf numFmtId="5" fontId="11" fillId="0" borderId="1" xfId="0" applyNumberFormat="1" applyFont="1" applyBorder="1" applyAlignment="1">
      <alignment horizontal="left" vertical="center"/>
    </xf>
    <xf numFmtId="5" fontId="5" fillId="0" borderId="6" xfId="0" applyNumberFormat="1" applyFont="1" applyBorder="1" applyAlignment="1">
      <alignment horizontal="left" vertical="center"/>
    </xf>
    <xf numFmtId="5" fontId="5" fillId="0" borderId="6" xfId="0" applyNumberFormat="1" applyFont="1" applyBorder="1" applyAlignment="1">
      <alignment horizontal="left" vertical="center" wrapText="1"/>
    </xf>
    <xf numFmtId="5" fontId="29" fillId="0" borderId="6" xfId="0" applyNumberFormat="1" applyFont="1" applyBorder="1" applyAlignment="1">
      <alignment horizontal="left" vertical="center"/>
    </xf>
    <xf numFmtId="5" fontId="3" fillId="4" borderId="6" xfId="3" applyNumberFormat="1" applyFont="1" applyFill="1" applyBorder="1"/>
    <xf numFmtId="5" fontId="3" fillId="4" borderId="6" xfId="0" applyNumberFormat="1" applyFont="1" applyFill="1" applyBorder="1" applyAlignment="1">
      <alignment horizontal="left" vertical="center"/>
    </xf>
    <xf numFmtId="0" fontId="3" fillId="5" borderId="0" xfId="0" applyFont="1" applyFill="1"/>
    <xf numFmtId="7" fontId="0" fillId="0" borderId="0" xfId="0" applyNumberFormat="1"/>
    <xf numFmtId="0" fontId="25" fillId="10" borderId="6" xfId="0" applyFont="1" applyFill="1" applyBorder="1" applyAlignment="1">
      <alignment horizontal="left" vertical="center" wrapText="1" indent="1"/>
    </xf>
    <xf numFmtId="164" fontId="3" fillId="0" borderId="6" xfId="0" applyNumberFormat="1" applyFont="1" applyBorder="1"/>
    <xf numFmtId="164" fontId="3" fillId="0" borderId="6" xfId="0" applyNumberFormat="1" applyFont="1" applyBorder="1" applyAlignment="1">
      <alignment horizontal="left" vertical="center"/>
    </xf>
    <xf numFmtId="164" fontId="3" fillId="0" borderId="6" xfId="0" applyNumberFormat="1" applyFont="1" applyBorder="1" applyAlignment="1">
      <alignment horizontal="left" wrapText="1"/>
    </xf>
    <xf numFmtId="0" fontId="6" fillId="0" borderId="9" xfId="0" applyFont="1" applyBorder="1" applyAlignment="1">
      <alignment horizontal="center"/>
    </xf>
    <xf numFmtId="5" fontId="29" fillId="0" borderId="9" xfId="0" applyNumberFormat="1" applyFont="1" applyBorder="1" applyAlignment="1">
      <alignment horizontal="left" vertical="center"/>
    </xf>
    <xf numFmtId="0" fontId="19" fillId="6" borderId="6" xfId="0" applyFont="1" applyFill="1" applyBorder="1" applyAlignment="1">
      <alignment horizontal="left" vertical="center" wrapText="1" indent="1"/>
    </xf>
    <xf numFmtId="0" fontId="6" fillId="0" borderId="16" xfId="0" applyFont="1" applyBorder="1" applyAlignment="1">
      <alignment horizontal="center"/>
    </xf>
    <xf numFmtId="5" fontId="3" fillId="0" borderId="3" xfId="0" applyNumberFormat="1" applyFont="1" applyBorder="1" applyAlignment="1">
      <alignment horizontal="right" vertical="center"/>
    </xf>
    <xf numFmtId="5" fontId="3" fillId="0" borderId="4" xfId="0" applyNumberFormat="1" applyFont="1" applyBorder="1" applyAlignment="1">
      <alignment horizontal="right" vertical="center"/>
    </xf>
    <xf numFmtId="5" fontId="3" fillId="0" borderId="14" xfId="0" applyNumberFormat="1" applyFont="1" applyBorder="1" applyAlignment="1">
      <alignment horizontal="right" vertical="center"/>
    </xf>
    <xf numFmtId="5" fontId="3" fillId="0" borderId="15" xfId="0" applyNumberFormat="1" applyFont="1" applyBorder="1" applyAlignment="1">
      <alignment horizontal="right" vertical="center"/>
    </xf>
    <xf numFmtId="5" fontId="3" fillId="0" borderId="0" xfId="0" applyNumberFormat="1" applyFont="1" applyAlignment="1">
      <alignment horizontal="left" vertical="center" wrapText="1"/>
    </xf>
    <xf numFmtId="5" fontId="3" fillId="0" borderId="0" xfId="0" applyNumberFormat="1" applyFont="1" applyAlignment="1">
      <alignment horizontal="left" vertical="center"/>
    </xf>
    <xf numFmtId="5" fontId="3" fillId="0" borderId="0" xfId="0" applyNumberFormat="1" applyFont="1" applyAlignment="1">
      <alignment horizontal="right" vertical="center"/>
    </xf>
    <xf numFmtId="5" fontId="30" fillId="0" borderId="6" xfId="0" applyNumberFormat="1" applyFont="1" applyBorder="1" applyAlignment="1">
      <alignment horizontal="right" vertical="center"/>
    </xf>
    <xf numFmtId="5" fontId="0" fillId="0" borderId="6" xfId="0" applyNumberFormat="1" applyBorder="1" applyAlignment="1">
      <alignment horizontal="left" vertical="center"/>
    </xf>
    <xf numFmtId="5" fontId="12" fillId="0" borderId="1" xfId="0" applyNumberFormat="1" applyFont="1" applyBorder="1" applyAlignment="1">
      <alignment horizontal="left" vertical="center"/>
    </xf>
    <xf numFmtId="0" fontId="0" fillId="0" borderId="0" xfId="0" applyAlignment="1">
      <alignment horizontal="left" wrapText="1"/>
    </xf>
    <xf numFmtId="0" fontId="17" fillId="0" borderId="6" xfId="0" applyFont="1" applyBorder="1" applyAlignment="1">
      <alignment horizontal="center"/>
    </xf>
    <xf numFmtId="5" fontId="30" fillId="4" borderId="6" xfId="0" applyNumberFormat="1" applyFont="1" applyFill="1" applyBorder="1" applyAlignment="1">
      <alignment horizontal="right" vertical="center"/>
    </xf>
    <xf numFmtId="5" fontId="21" fillId="0" borderId="6" xfId="0" applyNumberFormat="1" applyFont="1" applyBorder="1" applyAlignment="1">
      <alignment horizontal="left" vertical="center"/>
    </xf>
    <xf numFmtId="5" fontId="22" fillId="0" borderId="1" xfId="0" applyNumberFormat="1" applyFont="1" applyBorder="1" applyAlignment="1">
      <alignment horizontal="right" vertical="center"/>
    </xf>
    <xf numFmtId="5" fontId="21" fillId="0" borderId="9" xfId="0" applyNumberFormat="1" applyFont="1" applyBorder="1" applyAlignment="1">
      <alignment horizontal="left" vertical="center"/>
    </xf>
    <xf numFmtId="5" fontId="22" fillId="0" borderId="10" xfId="0" applyNumberFormat="1" applyFont="1" applyBorder="1" applyAlignment="1">
      <alignment horizontal="right" vertical="center"/>
    </xf>
    <xf numFmtId="5" fontId="3" fillId="0" borderId="9" xfId="0" applyNumberFormat="1" applyFont="1" applyBorder="1" applyAlignment="1">
      <alignment horizontal="left" vertical="center" wrapText="1"/>
    </xf>
    <xf numFmtId="5" fontId="3" fillId="0" borderId="23" xfId="0" applyNumberFormat="1" applyFont="1" applyBorder="1" applyAlignment="1">
      <alignment horizontal="right" vertical="center"/>
    </xf>
    <xf numFmtId="5" fontId="22" fillId="0" borderId="0" xfId="0" applyNumberFormat="1" applyFont="1" applyAlignment="1">
      <alignment horizontal="right" vertical="center"/>
    </xf>
    <xf numFmtId="5" fontId="3" fillId="0" borderId="23" xfId="0" applyNumberFormat="1" applyFont="1" applyBorder="1" applyAlignment="1">
      <alignment horizontal="left" vertical="center"/>
    </xf>
    <xf numFmtId="5" fontId="3" fillId="0" borderId="23" xfId="0" applyNumberFormat="1" applyFont="1" applyBorder="1" applyAlignment="1">
      <alignment horizontal="left" vertical="center" wrapText="1"/>
    </xf>
    <xf numFmtId="5" fontId="3" fillId="13" borderId="3" xfId="0" applyNumberFormat="1" applyFont="1" applyFill="1" applyBorder="1" applyAlignment="1">
      <alignment horizontal="right" vertical="center"/>
    </xf>
    <xf numFmtId="5" fontId="3" fillId="13" borderId="4" xfId="0" applyNumberFormat="1" applyFont="1" applyFill="1" applyBorder="1" applyAlignment="1">
      <alignment horizontal="right" vertical="center"/>
    </xf>
    <xf numFmtId="5" fontId="3" fillId="13" borderId="14" xfId="0" applyNumberFormat="1" applyFont="1" applyFill="1" applyBorder="1" applyAlignment="1">
      <alignment horizontal="right" vertical="center"/>
    </xf>
    <xf numFmtId="5" fontId="3" fillId="13" borderId="15" xfId="0" applyNumberFormat="1" applyFont="1" applyFill="1" applyBorder="1" applyAlignment="1">
      <alignment horizontal="right" vertical="center"/>
    </xf>
    <xf numFmtId="5" fontId="3" fillId="13" borderId="5" xfId="0" applyNumberFormat="1" applyFont="1" applyFill="1" applyBorder="1" applyAlignment="1">
      <alignment horizontal="left" vertical="center"/>
    </xf>
    <xf numFmtId="5" fontId="3" fillId="13" borderId="0" xfId="0" applyNumberFormat="1" applyFont="1" applyFill="1" applyAlignment="1">
      <alignment horizontal="left" vertical="center" wrapText="1"/>
    </xf>
    <xf numFmtId="5" fontId="5" fillId="8" borderId="5" xfId="0" applyNumberFormat="1" applyFont="1" applyFill="1" applyBorder="1" applyAlignment="1">
      <alignment horizontal="left" vertical="center"/>
    </xf>
    <xf numFmtId="5" fontId="5" fillId="8" borderId="0" xfId="0" applyNumberFormat="1" applyFont="1" applyFill="1" applyAlignment="1">
      <alignment horizontal="left" vertical="center" wrapText="1"/>
    </xf>
    <xf numFmtId="5" fontId="20" fillId="0" borderId="8" xfId="0" applyNumberFormat="1" applyFont="1" applyBorder="1" applyAlignment="1">
      <alignment horizontal="left" vertical="center"/>
    </xf>
    <xf numFmtId="5" fontId="29" fillId="0" borderId="8" xfId="0" applyNumberFormat="1" applyFont="1" applyBorder="1" applyAlignment="1">
      <alignment horizontal="right" vertical="center"/>
    </xf>
    <xf numFmtId="5" fontId="5" fillId="0" borderId="8" xfId="0" applyNumberFormat="1" applyFont="1" applyBorder="1" applyAlignment="1">
      <alignment horizontal="right" vertical="center"/>
    </xf>
    <xf numFmtId="5" fontId="5" fillId="0" borderId="0" xfId="0" applyNumberFormat="1" applyFont="1" applyAlignment="1">
      <alignment horizontal="right" vertical="center"/>
    </xf>
    <xf numFmtId="5" fontId="14" fillId="0" borderId="0" xfId="0" applyNumberFormat="1" applyFont="1" applyAlignment="1">
      <alignment horizontal="right" vertical="center"/>
    </xf>
    <xf numFmtId="5" fontId="5" fillId="0" borderId="8" xfId="0" applyNumberFormat="1" applyFont="1" applyBorder="1" applyAlignment="1">
      <alignment horizontal="left" vertical="center"/>
    </xf>
    <xf numFmtId="5" fontId="5" fillId="0" borderId="8" xfId="0" applyNumberFormat="1" applyFont="1" applyBorder="1" applyAlignment="1">
      <alignment horizontal="left" vertical="center" wrapText="1"/>
    </xf>
    <xf numFmtId="5" fontId="29" fillId="0" borderId="6" xfId="0" applyNumberFormat="1" applyFont="1" applyBorder="1" applyAlignment="1">
      <alignment horizontal="right" vertical="center"/>
    </xf>
    <xf numFmtId="5" fontId="13" fillId="0" borderId="6" xfId="0" applyNumberFormat="1" applyFont="1" applyBorder="1" applyAlignment="1">
      <alignment horizontal="center" vertical="center" wrapText="1"/>
    </xf>
    <xf numFmtId="5" fontId="13" fillId="0" borderId="0" xfId="0" applyNumberFormat="1" applyFont="1" applyAlignment="1">
      <alignment horizontal="center" vertical="center" wrapText="1"/>
    </xf>
    <xf numFmtId="5" fontId="34" fillId="0" borderId="0" xfId="0" applyNumberFormat="1" applyFont="1" applyAlignment="1">
      <alignment horizontal="center" vertical="center" wrapText="1"/>
    </xf>
    <xf numFmtId="5" fontId="13" fillId="0" borderId="6" xfId="0" applyNumberFormat="1" applyFont="1" applyBorder="1" applyAlignment="1">
      <alignment horizontal="left" vertical="center" wrapText="1"/>
    </xf>
    <xf numFmtId="5" fontId="5" fillId="0" borderId="6" xfId="0" applyNumberFormat="1" applyFont="1" applyBorder="1" applyAlignment="1">
      <alignment horizontal="center" vertical="center" wrapText="1"/>
    </xf>
    <xf numFmtId="5" fontId="5" fillId="0" borderId="1" xfId="0" applyNumberFormat="1" applyFont="1" applyBorder="1" applyAlignment="1">
      <alignment horizontal="center" vertical="center" wrapText="1"/>
    </xf>
    <xf numFmtId="5" fontId="14" fillId="0" borderId="0" xfId="0" applyNumberFormat="1" applyFont="1" applyAlignment="1">
      <alignment horizontal="center" vertical="center" wrapText="1"/>
    </xf>
    <xf numFmtId="0" fontId="12" fillId="0" borderId="6" xfId="0" applyFont="1" applyBorder="1" applyAlignment="1">
      <alignment horizontal="right" vertical="center"/>
    </xf>
    <xf numFmtId="8" fontId="13" fillId="3" borderId="6" xfId="0" applyNumberFormat="1" applyFont="1" applyFill="1" applyBorder="1" applyAlignment="1">
      <alignment horizontal="center" vertical="center" wrapText="1"/>
    </xf>
    <xf numFmtId="8" fontId="13" fillId="3" borderId="1" xfId="0" applyNumberFormat="1" applyFont="1" applyFill="1" applyBorder="1" applyAlignment="1">
      <alignment horizontal="center" vertical="center" wrapText="1"/>
    </xf>
    <xf numFmtId="8" fontId="5" fillId="3" borderId="6" xfId="0" applyNumberFormat="1" applyFont="1" applyFill="1" applyBorder="1" applyAlignment="1">
      <alignment horizontal="center" vertical="center"/>
    </xf>
    <xf numFmtId="8" fontId="5" fillId="3" borderId="6" xfId="0" applyNumberFormat="1" applyFont="1" applyFill="1" applyBorder="1" applyAlignment="1">
      <alignment horizontal="left" vertical="center"/>
    </xf>
    <xf numFmtId="8" fontId="5" fillId="3" borderId="6" xfId="0" applyNumberFormat="1" applyFont="1" applyFill="1" applyBorder="1" applyAlignment="1">
      <alignment horizontal="left" vertical="center" wrapText="1"/>
    </xf>
    <xf numFmtId="8" fontId="13" fillId="3" borderId="6" xfId="0" applyNumberFormat="1" applyFont="1" applyFill="1" applyBorder="1" applyAlignment="1">
      <alignment horizontal="left" vertical="center" wrapText="1"/>
    </xf>
    <xf numFmtId="5" fontId="5" fillId="3" borderId="6" xfId="0" applyNumberFormat="1" applyFont="1" applyFill="1" applyBorder="1" applyAlignment="1">
      <alignment horizontal="right" vertical="center"/>
    </xf>
    <xf numFmtId="5" fontId="5" fillId="3" borderId="1" xfId="0" applyNumberFormat="1" applyFont="1" applyFill="1" applyBorder="1" applyAlignment="1">
      <alignment horizontal="right" vertical="center"/>
    </xf>
    <xf numFmtId="5" fontId="5" fillId="3" borderId="6" xfId="0" applyNumberFormat="1" applyFont="1" applyFill="1" applyBorder="1" applyAlignment="1">
      <alignment horizontal="left" vertical="center"/>
    </xf>
    <xf numFmtId="5" fontId="5" fillId="3" borderId="6" xfId="0" applyNumberFormat="1" applyFont="1" applyFill="1" applyBorder="1" applyAlignment="1">
      <alignment horizontal="left" vertical="center" wrapText="1"/>
    </xf>
    <xf numFmtId="6" fontId="5" fillId="3" borderId="6" xfId="0" applyNumberFormat="1" applyFont="1" applyFill="1" applyBorder="1" applyAlignment="1">
      <alignment horizontal="left" vertical="center"/>
    </xf>
    <xf numFmtId="5" fontId="35" fillId="0" borderId="6" xfId="0" applyNumberFormat="1" applyFont="1" applyBorder="1" applyAlignment="1">
      <alignment horizontal="center" vertical="center"/>
    </xf>
    <xf numFmtId="5" fontId="14" fillId="0" borderId="1" xfId="0" applyNumberFormat="1" applyFont="1" applyBorder="1" applyAlignment="1">
      <alignment horizontal="center" vertical="center" wrapText="1"/>
    </xf>
    <xf numFmtId="5" fontId="11" fillId="0" borderId="6" xfId="0" applyNumberFormat="1" applyFont="1" applyBorder="1" applyAlignment="1">
      <alignment horizontal="center" vertical="center"/>
    </xf>
    <xf numFmtId="5" fontId="11" fillId="0" borderId="9" xfId="0" applyNumberFormat="1" applyFont="1" applyBorder="1" applyAlignment="1">
      <alignment horizontal="left" vertical="center"/>
    </xf>
    <xf numFmtId="5" fontId="0" fillId="0" borderId="9" xfId="0" applyNumberFormat="1" applyBorder="1" applyAlignment="1">
      <alignment horizontal="left" vertical="center"/>
    </xf>
    <xf numFmtId="5" fontId="22" fillId="0" borderId="21" xfId="0" applyNumberFormat="1" applyFont="1" applyBorder="1" applyAlignment="1">
      <alignment horizontal="right" vertical="center"/>
    </xf>
    <xf numFmtId="5" fontId="30" fillId="0" borderId="6" xfId="0" applyNumberFormat="1" applyFont="1" applyBorder="1" applyAlignment="1">
      <alignment horizontal="left" vertical="center"/>
    </xf>
    <xf numFmtId="5" fontId="11" fillId="0" borderId="16" xfId="0" applyNumberFormat="1" applyFont="1" applyBorder="1" applyAlignment="1">
      <alignment horizontal="center" vertical="center"/>
    </xf>
    <xf numFmtId="5" fontId="11" fillId="0" borderId="8" xfId="0" applyNumberFormat="1" applyFont="1" applyBorder="1" applyAlignment="1">
      <alignment horizontal="left" vertical="center"/>
    </xf>
    <xf numFmtId="5" fontId="11" fillId="0" borderId="16" xfId="0" applyNumberFormat="1" applyFont="1" applyBorder="1" applyAlignment="1">
      <alignment horizontal="left" vertical="center"/>
    </xf>
    <xf numFmtId="5" fontId="11" fillId="0" borderId="0" xfId="0" applyNumberFormat="1" applyFont="1" applyAlignment="1">
      <alignment horizontal="left" vertical="center"/>
    </xf>
    <xf numFmtId="5" fontId="18" fillId="0" borderId="6" xfId="0" applyNumberFormat="1" applyFont="1" applyBorder="1" applyAlignment="1">
      <alignment horizontal="left" vertical="center"/>
    </xf>
    <xf numFmtId="5" fontId="12" fillId="12" borderId="3" xfId="0" applyNumberFormat="1" applyFont="1" applyFill="1" applyBorder="1" applyAlignment="1">
      <alignment horizontal="right" vertical="center"/>
    </xf>
    <xf numFmtId="5" fontId="12" fillId="12" borderId="4" xfId="0" applyNumberFormat="1" applyFont="1" applyFill="1" applyBorder="1" applyAlignment="1">
      <alignment horizontal="right" vertical="center"/>
    </xf>
    <xf numFmtId="5" fontId="12" fillId="12" borderId="14" xfId="0" applyNumberFormat="1" applyFont="1" applyFill="1" applyBorder="1" applyAlignment="1">
      <alignment horizontal="right" vertical="center"/>
    </xf>
    <xf numFmtId="5" fontId="12" fillId="12" borderId="15" xfId="0" applyNumberFormat="1" applyFont="1" applyFill="1" applyBorder="1" applyAlignment="1">
      <alignment horizontal="right" vertical="center"/>
    </xf>
    <xf numFmtId="5" fontId="12" fillId="12" borderId="5" xfId="0" applyNumberFormat="1" applyFont="1" applyFill="1" applyBorder="1" applyAlignment="1">
      <alignment horizontal="left" vertical="center"/>
    </xf>
    <xf numFmtId="5" fontId="12" fillId="12" borderId="0" xfId="0" applyNumberFormat="1" applyFont="1" applyFill="1" applyAlignment="1">
      <alignment horizontal="left" vertical="center" wrapText="1"/>
    </xf>
    <xf numFmtId="5" fontId="21" fillId="0" borderId="23" xfId="0" applyNumberFormat="1" applyFont="1" applyBorder="1" applyAlignment="1">
      <alignment horizontal="right" vertical="center"/>
    </xf>
    <xf numFmtId="5" fontId="21" fillId="0" borderId="0" xfId="0" applyNumberFormat="1" applyFont="1" applyAlignment="1">
      <alignment horizontal="right" vertical="center"/>
    </xf>
    <xf numFmtId="5" fontId="29" fillId="0" borderId="8" xfId="0" applyNumberFormat="1" applyFont="1" applyBorder="1" applyAlignment="1">
      <alignment horizontal="left" vertical="center"/>
    </xf>
    <xf numFmtId="5" fontId="5" fillId="0" borderId="6" xfId="0" applyNumberFormat="1" applyFont="1" applyBorder="1" applyAlignment="1">
      <alignment horizontal="right" vertical="center"/>
    </xf>
    <xf numFmtId="5" fontId="29" fillId="0" borderId="6" xfId="0" applyNumberFormat="1" applyFont="1" applyBorder="1" applyAlignment="1">
      <alignment horizontal="center" vertical="center"/>
    </xf>
    <xf numFmtId="5" fontId="13" fillId="0" borderId="1" xfId="0" applyNumberFormat="1" applyFont="1" applyBorder="1" applyAlignment="1">
      <alignment horizontal="center" vertical="center" wrapText="1"/>
    </xf>
    <xf numFmtId="0" fontId="3" fillId="0" borderId="6" xfId="0" applyFont="1" applyBorder="1" applyAlignment="1">
      <alignment horizontal="left" vertical="center"/>
    </xf>
    <xf numFmtId="5" fontId="36" fillId="0" borderId="6" xfId="0" applyNumberFormat="1" applyFont="1" applyBorder="1" applyAlignment="1">
      <alignment horizontal="right" vertical="center"/>
    </xf>
    <xf numFmtId="5" fontId="29" fillId="0" borderId="6" xfId="0" applyNumberFormat="1" applyFont="1" applyBorder="1"/>
    <xf numFmtId="6" fontId="19" fillId="0" borderId="6" xfId="0" applyNumberFormat="1" applyFont="1" applyBorder="1" applyAlignment="1">
      <alignment horizontal="left" vertical="center" wrapText="1" indent="1"/>
    </xf>
    <xf numFmtId="6" fontId="3" fillId="0" borderId="0" xfId="0" applyNumberFormat="1" applyFont="1"/>
    <xf numFmtId="0" fontId="3" fillId="10" borderId="0" xfId="0" applyFont="1" applyFill="1" applyAlignment="1">
      <alignment vertical="center"/>
    </xf>
    <xf numFmtId="5" fontId="29" fillId="0" borderId="9" xfId="0" applyNumberFormat="1" applyFont="1" applyBorder="1"/>
    <xf numFmtId="5" fontId="36" fillId="0" borderId="8" xfId="0" applyNumberFormat="1" applyFont="1" applyBorder="1" applyAlignment="1">
      <alignment horizontal="right" vertical="center"/>
    </xf>
    <xf numFmtId="5" fontId="36" fillId="0" borderId="16" xfId="0" applyNumberFormat="1" applyFont="1" applyBorder="1" applyAlignment="1">
      <alignment horizontal="right" vertical="center"/>
    </xf>
    <xf numFmtId="5" fontId="36" fillId="0" borderId="0" xfId="0" applyNumberFormat="1" applyFont="1" applyAlignment="1">
      <alignment horizontal="right" vertical="center"/>
    </xf>
    <xf numFmtId="5" fontId="36" fillId="0" borderId="6" xfId="0" applyNumberFormat="1" applyFont="1" applyBorder="1" applyAlignment="1">
      <alignment horizontal="left" vertical="center"/>
    </xf>
    <xf numFmtId="5" fontId="36" fillId="0" borderId="1" xfId="0" applyNumberFormat="1" applyFont="1" applyBorder="1" applyAlignment="1">
      <alignment horizontal="right" vertical="center"/>
    </xf>
    <xf numFmtId="5" fontId="24" fillId="14" borderId="6" xfId="0" applyNumberFormat="1" applyFont="1" applyFill="1" applyBorder="1" applyAlignment="1">
      <alignment horizontal="right" vertical="center"/>
    </xf>
    <xf numFmtId="5" fontId="19" fillId="0" borderId="6" xfId="0" applyNumberFormat="1" applyFont="1" applyBorder="1" applyAlignment="1">
      <alignment horizontal="left" vertical="center" wrapText="1" indent="1"/>
    </xf>
    <xf numFmtId="5" fontId="0" fillId="0" borderId="6" xfId="0" applyNumberFormat="1" applyBorder="1" applyAlignment="1">
      <alignment horizontal="right" vertical="center"/>
    </xf>
    <xf numFmtId="5" fontId="0" fillId="0" borderId="1" xfId="0" applyNumberFormat="1" applyBorder="1" applyAlignment="1">
      <alignment horizontal="right" vertical="center"/>
    </xf>
    <xf numFmtId="5" fontId="24" fillId="4" borderId="6" xfId="0" applyNumberFormat="1" applyFont="1" applyFill="1" applyBorder="1" applyAlignment="1">
      <alignment horizontal="right" vertical="center"/>
    </xf>
    <xf numFmtId="5" fontId="28" fillId="0" borderId="6" xfId="0" applyNumberFormat="1" applyFont="1" applyBorder="1" applyAlignment="1">
      <alignment horizontal="left" vertical="center"/>
    </xf>
    <xf numFmtId="49" fontId="19" fillId="0" borderId="6" xfId="0" applyNumberFormat="1" applyFont="1" applyBorder="1" applyAlignment="1">
      <alignment horizontal="left" vertical="center" wrapText="1" indent="1"/>
    </xf>
    <xf numFmtId="49" fontId="3" fillId="5" borderId="0" xfId="0" applyNumberFormat="1" applyFont="1" applyFill="1" applyAlignment="1">
      <alignment horizontal="left" vertical="center"/>
    </xf>
    <xf numFmtId="5" fontId="23" fillId="4" borderId="6" xfId="0" applyNumberFormat="1" applyFont="1" applyFill="1" applyBorder="1" applyAlignment="1">
      <alignment horizontal="right" vertical="center"/>
    </xf>
    <xf numFmtId="5" fontId="23" fillId="0" borderId="6" xfId="0" applyNumberFormat="1" applyFont="1" applyBorder="1" applyAlignment="1">
      <alignment horizontal="left" vertical="center"/>
    </xf>
    <xf numFmtId="5" fontId="0" fillId="0" borderId="9" xfId="0" applyNumberFormat="1" applyBorder="1" applyAlignment="1">
      <alignment horizontal="right" vertical="center"/>
    </xf>
    <xf numFmtId="5" fontId="0" fillId="0" borderId="10" xfId="0" applyNumberFormat="1" applyBorder="1" applyAlignment="1">
      <alignment horizontal="right" vertical="center"/>
    </xf>
    <xf numFmtId="5" fontId="0" fillId="12" borderId="3" xfId="0" applyNumberFormat="1" applyFill="1" applyBorder="1" applyAlignment="1">
      <alignment horizontal="right" vertical="center"/>
    </xf>
    <xf numFmtId="5" fontId="0" fillId="12" borderId="4" xfId="0" applyNumberFormat="1" applyFill="1" applyBorder="1" applyAlignment="1">
      <alignment horizontal="right" vertical="center"/>
    </xf>
    <xf numFmtId="5" fontId="0" fillId="12" borderId="14" xfId="0" applyNumberFormat="1" applyFill="1" applyBorder="1" applyAlignment="1">
      <alignment horizontal="right" vertical="center"/>
    </xf>
    <xf numFmtId="5" fontId="0" fillId="12" borderId="15" xfId="0" applyNumberFormat="1" applyFill="1" applyBorder="1" applyAlignment="1">
      <alignment horizontal="right" vertical="center"/>
    </xf>
    <xf numFmtId="5" fontId="0" fillId="12" borderId="5" xfId="0" applyNumberFormat="1" applyFill="1" applyBorder="1" applyAlignment="1">
      <alignment horizontal="left" vertical="center"/>
    </xf>
    <xf numFmtId="5" fontId="0" fillId="12" borderId="0" xfId="0" applyNumberFormat="1" applyFill="1" applyAlignment="1">
      <alignment horizontal="left" vertical="center" wrapText="1"/>
    </xf>
    <xf numFmtId="5" fontId="0" fillId="0" borderId="8" xfId="0" applyNumberFormat="1" applyBorder="1" applyAlignment="1">
      <alignment horizontal="right" vertical="center"/>
    </xf>
    <xf numFmtId="5" fontId="0" fillId="0" borderId="16" xfId="0" applyNumberFormat="1" applyBorder="1" applyAlignment="1">
      <alignment horizontal="right" vertical="center"/>
    </xf>
    <xf numFmtId="5" fontId="0" fillId="0" borderId="0" xfId="0" applyNumberFormat="1" applyAlignment="1">
      <alignment horizontal="right" vertical="center"/>
    </xf>
    <xf numFmtId="5" fontId="5" fillId="0" borderId="6" xfId="0" applyNumberFormat="1" applyFont="1" applyBorder="1" applyAlignment="1">
      <alignment horizontal="center" vertical="center"/>
    </xf>
    <xf numFmtId="5" fontId="3" fillId="4" borderId="6" xfId="0" applyNumberFormat="1" applyFont="1" applyFill="1" applyBorder="1" applyAlignment="1">
      <alignment horizontal="right" vertical="center"/>
    </xf>
    <xf numFmtId="0" fontId="39" fillId="0" borderId="0" xfId="0" applyFont="1"/>
    <xf numFmtId="5" fontId="5" fillId="0" borderId="6" xfId="0" applyNumberFormat="1" applyFont="1" applyBorder="1" applyAlignment="1">
      <alignment horizontal="left" vertical="center" indent="1"/>
    </xf>
    <xf numFmtId="7" fontId="21" fillId="0" borderId="0" xfId="0" applyNumberFormat="1" applyFont="1"/>
    <xf numFmtId="0" fontId="17" fillId="0" borderId="6" xfId="0" applyFont="1" applyBorder="1" applyAlignment="1">
      <alignment horizontal="center" vertical="center"/>
    </xf>
    <xf numFmtId="5" fontId="28" fillId="0" borderId="6" xfId="0" applyNumberFormat="1" applyFont="1" applyBorder="1" applyAlignment="1">
      <alignment horizontal="left" vertical="center" indent="1"/>
    </xf>
    <xf numFmtId="5" fontId="11" fillId="0" borderId="0" xfId="0" applyNumberFormat="1" applyFont="1" applyAlignment="1">
      <alignment horizontal="center" vertical="center"/>
    </xf>
    <xf numFmtId="5" fontId="11" fillId="0" borderId="23" xfId="0" applyNumberFormat="1" applyFont="1" applyBorder="1" applyAlignment="1">
      <alignment horizontal="left" vertical="center"/>
    </xf>
    <xf numFmtId="5" fontId="5" fillId="15" borderId="5" xfId="0" applyNumberFormat="1" applyFont="1" applyFill="1" applyBorder="1" applyAlignment="1">
      <alignment horizontal="left" vertical="center"/>
    </xf>
    <xf numFmtId="5" fontId="5" fillId="15" borderId="0" xfId="0" applyNumberFormat="1" applyFont="1" applyFill="1" applyAlignment="1">
      <alignment horizontal="left" vertical="center" wrapText="1"/>
    </xf>
    <xf numFmtId="5" fontId="29" fillId="0" borderId="0" xfId="0" applyNumberFormat="1" applyFont="1" applyAlignment="1">
      <alignment horizontal="right" vertical="center"/>
    </xf>
    <xf numFmtId="5" fontId="29" fillId="0" borderId="0" xfId="0" applyNumberFormat="1" applyFont="1" applyAlignment="1">
      <alignment horizontal="left" vertical="center"/>
    </xf>
    <xf numFmtId="0" fontId="6" fillId="0" borderId="6" xfId="0" applyFont="1" applyBorder="1" applyAlignment="1">
      <alignment horizontal="center" vertical="center"/>
    </xf>
    <xf numFmtId="5" fontId="29" fillId="0" borderId="1" xfId="0" applyNumberFormat="1" applyFont="1" applyBorder="1" applyAlignment="1">
      <alignment horizontal="left" vertical="center"/>
    </xf>
    <xf numFmtId="6" fontId="5" fillId="3" borderId="6" xfId="0" applyNumberFormat="1" applyFont="1" applyFill="1" applyBorder="1" applyAlignment="1">
      <alignment horizontal="right" vertical="center"/>
    </xf>
    <xf numFmtId="6" fontId="5" fillId="3" borderId="1" xfId="0" applyNumberFormat="1" applyFont="1" applyFill="1" applyBorder="1" applyAlignment="1">
      <alignment horizontal="right" vertical="center"/>
    </xf>
    <xf numFmtId="5" fontId="24" fillId="0" borderId="6" xfId="0" applyNumberFormat="1" applyFont="1" applyBorder="1" applyAlignment="1">
      <alignment horizontal="left" vertical="center"/>
    </xf>
    <xf numFmtId="5" fontId="0" fillId="0" borderId="23" xfId="0" applyNumberFormat="1" applyBorder="1" applyAlignment="1">
      <alignment horizontal="right" vertical="center"/>
    </xf>
    <xf numFmtId="5" fontId="0" fillId="0" borderId="21" xfId="0" applyNumberFormat="1" applyBorder="1" applyAlignment="1">
      <alignment horizontal="right" vertical="center"/>
    </xf>
    <xf numFmtId="5" fontId="12" fillId="8" borderId="0" xfId="0" applyNumberFormat="1" applyFont="1" applyFill="1" applyAlignment="1">
      <alignment horizontal="left" vertical="center" wrapText="1"/>
    </xf>
    <xf numFmtId="5" fontId="12" fillId="8" borderId="5" xfId="0" applyNumberFormat="1" applyFont="1" applyFill="1" applyBorder="1" applyAlignment="1">
      <alignment horizontal="left" vertical="center"/>
    </xf>
    <xf numFmtId="5" fontId="29" fillId="0" borderId="8" xfId="0" applyNumberFormat="1" applyFont="1" applyBorder="1" applyAlignment="1">
      <alignment vertical="center"/>
    </xf>
    <xf numFmtId="5" fontId="29" fillId="0" borderId="16" xfId="0" applyNumberFormat="1" applyFont="1" applyBorder="1" applyAlignment="1">
      <alignment vertical="center"/>
    </xf>
    <xf numFmtId="5" fontId="29" fillId="0" borderId="0" xfId="0" applyNumberFormat="1" applyFont="1" applyAlignment="1">
      <alignment vertical="center"/>
    </xf>
    <xf numFmtId="5" fontId="12" fillId="0" borderId="0" xfId="0" applyNumberFormat="1" applyFont="1" applyAlignment="1">
      <alignment horizontal="right" vertical="center"/>
    </xf>
    <xf numFmtId="5" fontId="17" fillId="0" borderId="0" xfId="0" applyNumberFormat="1" applyFont="1" applyAlignment="1">
      <alignment horizontal="left" vertical="center" wrapText="1"/>
    </xf>
    <xf numFmtId="5" fontId="12" fillId="0" borderId="6" xfId="0" applyNumberFormat="1" applyFont="1" applyBorder="1" applyAlignment="1">
      <alignment horizontal="right" vertical="center"/>
    </xf>
    <xf numFmtId="5" fontId="11" fillId="0" borderId="1" xfId="0" applyNumberFormat="1" applyFont="1" applyBorder="1" applyAlignment="1">
      <alignment horizontal="center" vertical="center"/>
    </xf>
    <xf numFmtId="5" fontId="28" fillId="0" borderId="9" xfId="0" applyNumberFormat="1" applyFont="1" applyBorder="1" applyAlignment="1">
      <alignment horizontal="right" vertical="center"/>
    </xf>
    <xf numFmtId="5" fontId="11" fillId="0" borderId="8" xfId="0" applyNumberFormat="1" applyFont="1" applyBorder="1" applyAlignment="1">
      <alignment horizontal="center" vertical="center"/>
    </xf>
    <xf numFmtId="5" fontId="11" fillId="0" borderId="23" xfId="0" applyNumberFormat="1" applyFont="1" applyBorder="1" applyAlignment="1">
      <alignment horizontal="center" vertical="center"/>
    </xf>
    <xf numFmtId="5" fontId="27" fillId="0" borderId="6" xfId="0" applyNumberFormat="1" applyFont="1" applyBorder="1" applyAlignment="1">
      <alignment horizontal="right" vertical="center"/>
    </xf>
    <xf numFmtId="5" fontId="27" fillId="0" borderId="6" xfId="0" applyNumberFormat="1" applyFont="1" applyBorder="1" applyAlignment="1">
      <alignment horizontal="left" vertical="center"/>
    </xf>
    <xf numFmtId="49" fontId="3" fillId="0" borderId="0" xfId="0" applyNumberFormat="1" applyFont="1" applyAlignment="1">
      <alignment horizontal="left" vertical="center"/>
    </xf>
    <xf numFmtId="7" fontId="41" fillId="0" borderId="6" xfId="0" applyNumberFormat="1" applyFont="1" applyBorder="1" applyAlignment="1">
      <alignment horizontal="left" vertical="center" wrapText="1" indent="1"/>
    </xf>
    <xf numFmtId="7" fontId="21" fillId="0" borderId="0" xfId="0" applyNumberFormat="1" applyFont="1" applyAlignment="1">
      <alignment horizontal="right" vertical="center"/>
    </xf>
    <xf numFmtId="5" fontId="3" fillId="5" borderId="10" xfId="0" applyNumberFormat="1" applyFont="1" applyFill="1" applyBorder="1" applyAlignment="1">
      <alignment horizontal="right" vertical="center"/>
    </xf>
    <xf numFmtId="5" fontId="3" fillId="5" borderId="6" xfId="0" applyNumberFormat="1" applyFont="1" applyFill="1" applyBorder="1" applyAlignment="1">
      <alignment horizontal="right" vertical="center"/>
    </xf>
    <xf numFmtId="5" fontId="5" fillId="0" borderId="23" xfId="0" applyNumberFormat="1" applyFont="1" applyBorder="1" applyAlignment="1">
      <alignment horizontal="right" vertical="center"/>
    </xf>
    <xf numFmtId="5" fontId="12" fillId="0" borderId="0" xfId="0" applyNumberFormat="1" applyFont="1"/>
    <xf numFmtId="5" fontId="5" fillId="0" borderId="6" xfId="0" applyNumberFormat="1" applyFont="1" applyBorder="1"/>
    <xf numFmtId="5" fontId="5" fillId="0" borderId="6" xfId="0" applyNumberFormat="1" applyFont="1" applyBorder="1" applyAlignment="1">
      <alignment horizontal="left" wrapText="1"/>
    </xf>
    <xf numFmtId="5" fontId="12" fillId="0" borderId="6" xfId="0" applyNumberFormat="1" applyFont="1" applyBorder="1" applyAlignment="1">
      <alignment horizontal="left"/>
    </xf>
    <xf numFmtId="6" fontId="5" fillId="3" borderId="9" xfId="0" applyNumberFormat="1" applyFont="1" applyFill="1" applyBorder="1" applyAlignment="1">
      <alignment horizontal="right" vertical="center"/>
    </xf>
    <xf numFmtId="5" fontId="2" fillId="0" borderId="6" xfId="0" applyNumberFormat="1" applyFont="1" applyBorder="1" applyAlignment="1">
      <alignment horizontal="center" vertical="center"/>
    </xf>
    <xf numFmtId="5" fontId="2" fillId="0" borderId="1" xfId="0" applyNumberFormat="1" applyFont="1" applyBorder="1" applyAlignment="1">
      <alignment horizontal="center" vertical="center"/>
    </xf>
    <xf numFmtId="5" fontId="2" fillId="0" borderId="6" xfId="0" applyNumberFormat="1" applyFont="1" applyBorder="1" applyAlignment="1">
      <alignment horizontal="left" vertical="center"/>
    </xf>
    <xf numFmtId="5" fontId="2" fillId="0" borderId="6" xfId="0" applyNumberFormat="1" applyFont="1" applyBorder="1" applyAlignment="1">
      <alignment horizontal="left" vertical="center" wrapText="1"/>
    </xf>
    <xf numFmtId="0" fontId="42" fillId="0" borderId="6" xfId="0" applyFont="1" applyBorder="1" applyAlignment="1">
      <alignment horizontal="left" vertical="center" wrapText="1" indent="1"/>
    </xf>
    <xf numFmtId="0" fontId="24" fillId="0" borderId="0" xfId="0" applyFont="1"/>
    <xf numFmtId="5" fontId="28" fillId="0" borderId="6" xfId="0" applyNumberFormat="1" applyFont="1" applyBorder="1"/>
    <xf numFmtId="5" fontId="24" fillId="0" borderId="9" xfId="0" applyNumberFormat="1" applyFont="1" applyBorder="1"/>
    <xf numFmtId="5" fontId="0" fillId="0" borderId="0" xfId="0" applyNumberFormat="1" applyAlignment="1">
      <alignment horizontal="center"/>
    </xf>
    <xf numFmtId="5" fontId="0" fillId="0" borderId="23" xfId="0" applyNumberFormat="1" applyBorder="1"/>
    <xf numFmtId="5" fontId="20" fillId="0" borderId="0" xfId="0" applyNumberFormat="1" applyFont="1" applyAlignment="1">
      <alignment horizontal="left" vertical="center"/>
    </xf>
    <xf numFmtId="5" fontId="5" fillId="8" borderId="0" xfId="0" applyNumberFormat="1" applyFont="1" applyFill="1" applyAlignment="1">
      <alignment horizontal="right" vertical="center"/>
    </xf>
    <xf numFmtId="5" fontId="5" fillId="8" borderId="0" xfId="0" applyNumberFormat="1" applyFont="1" applyFill="1" applyAlignment="1">
      <alignment horizontal="left" vertical="center"/>
    </xf>
    <xf numFmtId="0" fontId="25" fillId="0" borderId="9" xfId="0" applyFont="1" applyBorder="1" applyAlignment="1">
      <alignment horizontal="left" vertical="center" wrapText="1" indent="1"/>
    </xf>
    <xf numFmtId="0" fontId="6" fillId="0" borderId="0" xfId="0" applyFont="1" applyAlignment="1">
      <alignment horizontal="center" vertical="center"/>
    </xf>
    <xf numFmtId="5" fontId="43" fillId="0" borderId="0" xfId="0" applyNumberFormat="1" applyFont="1"/>
    <xf numFmtId="5" fontId="0" fillId="0" borderId="0" xfId="0" applyNumberFormat="1" applyAlignment="1">
      <alignment horizontal="left" wrapText="1"/>
    </xf>
    <xf numFmtId="5" fontId="0" fillId="0" borderId="0" xfId="0" applyNumberFormat="1" applyAlignment="1">
      <alignment horizontal="left"/>
    </xf>
    <xf numFmtId="0" fontId="25" fillId="0" borderId="0" xfId="0" applyFont="1" applyAlignment="1">
      <alignment horizontal="left" vertical="center" wrapText="1" indent="1"/>
    </xf>
    <xf numFmtId="5" fontId="44" fillId="0" borderId="0" xfId="0" applyNumberFormat="1" applyFont="1" applyAlignment="1">
      <alignment horizontal="center" vertical="center"/>
    </xf>
    <xf numFmtId="5" fontId="44" fillId="0" borderId="0" xfId="0" applyNumberFormat="1" applyFont="1" applyAlignment="1">
      <alignment horizontal="left" vertical="center" wrapText="1"/>
    </xf>
    <xf numFmtId="5" fontId="2" fillId="0" borderId="0" xfId="0" applyNumberFormat="1" applyFont="1" applyAlignment="1">
      <alignment horizontal="left" vertical="center"/>
    </xf>
    <xf numFmtId="8" fontId="45" fillId="0" borderId="5" xfId="0" applyNumberFormat="1" applyFont="1" applyBorder="1" applyAlignment="1">
      <alignment horizontal="left" vertical="center" wrapText="1" indent="1"/>
    </xf>
    <xf numFmtId="5" fontId="18" fillId="0" borderId="27" xfId="0" applyNumberFormat="1" applyFont="1" applyBorder="1" applyAlignment="1">
      <alignment horizontal="center" vertical="center"/>
    </xf>
    <xf numFmtId="8" fontId="8" fillId="0" borderId="6" xfId="0" applyNumberFormat="1" applyFont="1" applyBorder="1" applyAlignment="1">
      <alignment horizontal="center" vertical="center" wrapText="1"/>
    </xf>
    <xf numFmtId="8" fontId="9" fillId="0" borderId="6" xfId="0" applyNumberFormat="1" applyFont="1" applyBorder="1" applyAlignment="1">
      <alignment horizontal="center" vertical="center" wrapText="1"/>
    </xf>
    <xf numFmtId="8" fontId="10" fillId="0" borderId="6" xfId="0" applyNumberFormat="1" applyFont="1" applyBorder="1" applyAlignment="1">
      <alignment horizontal="center" vertical="center" wrapText="1"/>
    </xf>
    <xf numFmtId="8" fontId="9" fillId="2" borderId="28" xfId="0" applyNumberFormat="1" applyFont="1" applyFill="1" applyBorder="1" applyAlignment="1">
      <alignment horizontal="center" vertical="center" wrapText="1"/>
    </xf>
    <xf numFmtId="8" fontId="10" fillId="0" borderId="0" xfId="0" applyNumberFormat="1" applyFont="1" applyAlignment="1">
      <alignment horizontal="center" vertical="center" wrapText="1"/>
    </xf>
    <xf numFmtId="8" fontId="10" fillId="0" borderId="0" xfId="0" applyNumberFormat="1" applyFont="1" applyAlignment="1">
      <alignment horizontal="left" vertical="center" wrapText="1"/>
    </xf>
    <xf numFmtId="8" fontId="22" fillId="0" borderId="0" xfId="0" applyNumberFormat="1" applyFont="1" applyAlignment="1">
      <alignment horizontal="left" vertical="center" wrapText="1"/>
    </xf>
    <xf numFmtId="0" fontId="25" fillId="0" borderId="5" xfId="0" applyFont="1" applyBorder="1" applyAlignment="1">
      <alignment horizontal="left" vertical="center" wrapText="1" indent="1"/>
    </xf>
    <xf numFmtId="0" fontId="0" fillId="0" borderId="0" xfId="0" applyAlignment="1">
      <alignment vertical="center"/>
    </xf>
    <xf numFmtId="5" fontId="0" fillId="0" borderId="27" xfId="0" applyNumberFormat="1" applyBorder="1"/>
    <xf numFmtId="5" fontId="12" fillId="0" borderId="6" xfId="0" applyNumberFormat="1" applyFont="1" applyBorder="1"/>
    <xf numFmtId="5" fontId="12" fillId="0" borderId="28" xfId="0" applyNumberFormat="1" applyFont="1" applyBorder="1"/>
    <xf numFmtId="5" fontId="12" fillId="0" borderId="0" xfId="0" applyNumberFormat="1" applyFont="1" applyAlignment="1">
      <alignment horizontal="left" wrapText="1"/>
    </xf>
    <xf numFmtId="5" fontId="12" fillId="0" borderId="0" xfId="0" applyNumberFormat="1" applyFont="1" applyAlignment="1">
      <alignment horizontal="left"/>
    </xf>
    <xf numFmtId="5" fontId="5" fillId="0" borderId="0" xfId="0" applyNumberFormat="1" applyFont="1" applyAlignment="1">
      <alignment horizontal="left" vertical="center" wrapText="1"/>
    </xf>
    <xf numFmtId="5" fontId="5" fillId="0" borderId="0" xfId="0" applyNumberFormat="1" applyFont="1" applyAlignment="1">
      <alignment horizontal="left" vertical="center"/>
    </xf>
    <xf numFmtId="5" fontId="0" fillId="0" borderId="27" xfId="0" applyNumberFormat="1" applyBorder="1" applyAlignment="1">
      <alignment vertical="center"/>
    </xf>
    <xf numFmtId="5" fontId="22" fillId="0" borderId="0" xfId="0" applyNumberFormat="1" applyFont="1" applyAlignment="1">
      <alignment horizontal="left" vertical="center"/>
    </xf>
    <xf numFmtId="8" fontId="46" fillId="0" borderId="0" xfId="0" applyNumberFormat="1" applyFont="1" applyAlignment="1">
      <alignment horizontal="center" vertical="center" wrapText="1"/>
    </xf>
    <xf numFmtId="165" fontId="22" fillId="0" borderId="0" xfId="0" applyNumberFormat="1" applyFont="1" applyAlignment="1">
      <alignment horizontal="left" vertical="center"/>
    </xf>
    <xf numFmtId="5" fontId="18" fillId="0" borderId="27" xfId="0" applyNumberFormat="1" applyFont="1" applyBorder="1" applyAlignment="1">
      <alignment horizontal="left" vertical="center"/>
    </xf>
    <xf numFmtId="5" fontId="8" fillId="0" borderId="6" xfId="0" applyNumberFormat="1" applyFont="1" applyBorder="1" applyAlignment="1">
      <alignment horizontal="center" vertical="center"/>
    </xf>
    <xf numFmtId="5" fontId="9" fillId="0" borderId="6" xfId="0" applyNumberFormat="1" applyFont="1" applyBorder="1" applyAlignment="1">
      <alignment horizontal="center" vertical="center"/>
    </xf>
    <xf numFmtId="5" fontId="10" fillId="0" borderId="6" xfId="0" applyNumberFormat="1" applyFont="1" applyBorder="1" applyAlignment="1">
      <alignment horizontal="center" vertical="center"/>
    </xf>
    <xf numFmtId="5" fontId="9" fillId="0" borderId="28" xfId="0" applyNumberFormat="1" applyFont="1" applyBorder="1" applyAlignment="1">
      <alignment horizontal="center" vertical="center"/>
    </xf>
    <xf numFmtId="5" fontId="10" fillId="0" borderId="0" xfId="0" applyNumberFormat="1" applyFont="1" applyAlignment="1">
      <alignment horizontal="center" vertical="center"/>
    </xf>
    <xf numFmtId="5" fontId="10" fillId="0" borderId="0" xfId="0" applyNumberFormat="1" applyFont="1" applyAlignment="1">
      <alignment horizontal="left" vertical="center" wrapText="1"/>
    </xf>
    <xf numFmtId="5" fontId="25" fillId="0" borderId="5" xfId="0" applyNumberFormat="1" applyFont="1" applyBorder="1" applyAlignment="1">
      <alignment horizontal="left" vertical="center" wrapText="1" indent="1"/>
    </xf>
    <xf numFmtId="15" fontId="22" fillId="0" borderId="0" xfId="0" applyNumberFormat="1" applyFont="1" applyAlignment="1">
      <alignment horizontal="left" vertical="center" wrapText="1"/>
    </xf>
    <xf numFmtId="5" fontId="46" fillId="0" borderId="27" xfId="0" applyNumberFormat="1" applyFont="1" applyBorder="1" applyAlignment="1">
      <alignment horizontal="left" vertical="center"/>
    </xf>
    <xf numFmtId="164" fontId="12" fillId="0" borderId="6" xfId="0" applyNumberFormat="1" applyFont="1" applyBorder="1" applyAlignment="1">
      <alignment horizontal="left" vertical="center"/>
    </xf>
    <xf numFmtId="164" fontId="27" fillId="0" borderId="6" xfId="0" applyNumberFormat="1" applyFont="1" applyBorder="1" applyAlignment="1">
      <alignment horizontal="left" vertical="center"/>
    </xf>
    <xf numFmtId="164" fontId="27" fillId="0" borderId="28" xfId="0" applyNumberFormat="1" applyFont="1" applyBorder="1" applyAlignment="1">
      <alignment horizontal="left" vertical="center"/>
    </xf>
    <xf numFmtId="164" fontId="27" fillId="0" borderId="0" xfId="0" applyNumberFormat="1" applyFont="1" applyAlignment="1">
      <alignment horizontal="left" vertical="center"/>
    </xf>
    <xf numFmtId="164" fontId="3" fillId="0" borderId="32" xfId="0" applyNumberFormat="1" applyFont="1" applyBorder="1" applyAlignment="1">
      <alignment horizontal="left" vertical="center" wrapText="1"/>
    </xf>
    <xf numFmtId="164" fontId="12" fillId="0" borderId="0" xfId="0" applyNumberFormat="1" applyFont="1" applyAlignment="1">
      <alignment horizontal="left"/>
    </xf>
    <xf numFmtId="164" fontId="3" fillId="0" borderId="33" xfId="0" applyNumberFormat="1" applyFont="1" applyBorder="1" applyAlignment="1">
      <alignment horizontal="left" vertical="center" wrapText="1"/>
    </xf>
    <xf numFmtId="5" fontId="19" fillId="0" borderId="0" xfId="0" applyNumberFormat="1" applyFont="1" applyAlignment="1">
      <alignment horizontal="left" vertical="center"/>
    </xf>
    <xf numFmtId="0" fontId="0" fillId="0" borderId="0" xfId="0" applyAlignment="1">
      <alignment horizontal="left" vertical="center" wrapText="1"/>
    </xf>
    <xf numFmtId="0" fontId="19" fillId="0" borderId="5" xfId="0" applyFont="1" applyBorder="1" applyAlignment="1">
      <alignment horizontal="left" vertical="center" wrapText="1" indent="1"/>
    </xf>
    <xf numFmtId="5" fontId="30" fillId="0" borderId="0" xfId="0" applyNumberFormat="1" applyFont="1" applyAlignment="1">
      <alignment horizontal="left" vertical="center"/>
    </xf>
    <xf numFmtId="164" fontId="5" fillId="0" borderId="0" xfId="0" applyNumberFormat="1" applyFont="1" applyAlignment="1">
      <alignment horizontal="left" vertical="center"/>
    </xf>
    <xf numFmtId="0" fontId="0" fillId="0" borderId="35" xfId="0" applyBorder="1" applyAlignment="1">
      <alignment horizontal="left" vertical="center" wrapText="1"/>
    </xf>
    <xf numFmtId="164" fontId="19" fillId="0" borderId="5" xfId="0" applyNumberFormat="1" applyFont="1" applyBorder="1" applyAlignment="1">
      <alignment horizontal="left" vertical="center" wrapText="1" indent="1"/>
    </xf>
    <xf numFmtId="164" fontId="3" fillId="0" borderId="0" xfId="0" applyNumberFormat="1" applyFont="1" applyAlignment="1">
      <alignment horizontal="left"/>
    </xf>
    <xf numFmtId="5" fontId="12" fillId="0" borderId="0" xfId="0" applyNumberFormat="1" applyFont="1" applyAlignment="1">
      <alignment horizontal="right"/>
    </xf>
    <xf numFmtId="5" fontId="0" fillId="0" borderId="0" xfId="0" applyNumberFormat="1" applyAlignment="1">
      <alignment horizontal="left" vertical="center" wrapText="1" indent="1"/>
    </xf>
    <xf numFmtId="164" fontId="0" fillId="0" borderId="0" xfId="0" applyNumberFormat="1" applyAlignment="1">
      <alignment horizontal="left" vertical="center" wrapText="1"/>
    </xf>
    <xf numFmtId="0" fontId="48" fillId="0" borderId="0" xfId="2"/>
    <xf numFmtId="15" fontId="0" fillId="0" borderId="0" xfId="0" applyNumberFormat="1"/>
    <xf numFmtId="5" fontId="0" fillId="0" borderId="6" xfId="0" applyNumberFormat="1" applyBorder="1" applyAlignment="1">
      <alignment horizontal="center"/>
    </xf>
    <xf numFmtId="5" fontId="0" fillId="0" borderId="1" xfId="0" applyNumberFormat="1" applyBorder="1" applyAlignment="1">
      <alignment horizontal="center"/>
    </xf>
    <xf numFmtId="0" fontId="0" fillId="0" borderId="0" xfId="0" applyAlignment="1">
      <alignment horizontal="left" vertical="center" wrapText="1"/>
    </xf>
    <xf numFmtId="0" fontId="0" fillId="0" borderId="0" xfId="0" applyAlignment="1">
      <alignment horizontal="center" vertical="center" wrapText="1"/>
    </xf>
    <xf numFmtId="0" fontId="0" fillId="0" borderId="6" xfId="0" applyBorder="1" applyAlignment="1">
      <alignment horizontal="center"/>
    </xf>
    <xf numFmtId="0" fontId="0" fillId="0" borderId="1" xfId="0" applyBorder="1" applyAlignment="1">
      <alignment horizontal="center"/>
    </xf>
    <xf numFmtId="8" fontId="8" fillId="0" borderId="6" xfId="0" applyNumberFormat="1" applyFont="1" applyBorder="1" applyAlignment="1">
      <alignment horizontal="center" vertical="center" wrapText="1"/>
    </xf>
    <xf numFmtId="8" fontId="9" fillId="2" borderId="28" xfId="0" applyNumberFormat="1" applyFont="1" applyFill="1" applyBorder="1" applyAlignment="1">
      <alignment horizontal="center" vertical="center" wrapText="1"/>
    </xf>
    <xf numFmtId="5" fontId="0" fillId="0" borderId="6" xfId="0" applyNumberFormat="1" applyBorder="1" applyAlignment="1">
      <alignment horizontal="center" vertical="center"/>
    </xf>
    <xf numFmtId="5" fontId="0" fillId="0" borderId="1" xfId="0" applyNumberFormat="1" applyBorder="1" applyAlignment="1">
      <alignment horizontal="center" vertical="center"/>
    </xf>
    <xf numFmtId="0" fontId="25" fillId="0" borderId="5" xfId="0" applyFont="1" applyBorder="1" applyAlignment="1">
      <alignment horizontal="left" vertical="center" wrapText="1" indent="1"/>
    </xf>
    <xf numFmtId="8" fontId="10" fillId="0" borderId="6" xfId="0" applyNumberFormat="1" applyFont="1" applyBorder="1" applyAlignment="1">
      <alignment horizontal="center" vertical="center" wrapText="1"/>
    </xf>
    <xf numFmtId="5" fontId="44" fillId="0" borderId="24" xfId="0" applyNumberFormat="1" applyFont="1" applyBorder="1" applyAlignment="1">
      <alignment horizontal="center" vertical="center"/>
    </xf>
    <xf numFmtId="5" fontId="44" fillId="0" borderId="25" xfId="0" applyNumberFormat="1" applyFont="1" applyBorder="1" applyAlignment="1">
      <alignment horizontal="center" vertical="center"/>
    </xf>
    <xf numFmtId="5" fontId="44" fillId="0" borderId="26" xfId="0" applyNumberFormat="1" applyFont="1" applyBorder="1" applyAlignment="1">
      <alignment horizontal="center" vertical="center"/>
    </xf>
    <xf numFmtId="5" fontId="44" fillId="0" borderId="32" xfId="0" applyNumberFormat="1" applyFont="1" applyBorder="1" applyAlignment="1">
      <alignment horizontal="center" vertical="center" wrapText="1"/>
    </xf>
    <xf numFmtId="5" fontId="44" fillId="0" borderId="33" xfId="0" applyNumberFormat="1" applyFont="1" applyBorder="1" applyAlignment="1">
      <alignment horizontal="center" vertical="center" wrapText="1"/>
    </xf>
    <xf numFmtId="5" fontId="44" fillId="0" borderId="34" xfId="0" applyNumberFormat="1" applyFont="1" applyBorder="1" applyAlignment="1">
      <alignment horizontal="center" vertical="center" wrapText="1"/>
    </xf>
    <xf numFmtId="5" fontId="18" fillId="0" borderId="27" xfId="0" applyNumberFormat="1" applyFont="1" applyBorder="1" applyAlignment="1">
      <alignment horizontal="center" vertical="center"/>
    </xf>
    <xf numFmtId="5" fontId="8" fillId="0" borderId="6" xfId="0" applyNumberFormat="1" applyFont="1" applyBorder="1" applyAlignment="1">
      <alignment horizontal="center" vertical="center" wrapText="1"/>
    </xf>
    <xf numFmtId="5" fontId="9" fillId="0" borderId="6" xfId="0" applyNumberFormat="1" applyFont="1" applyBorder="1" applyAlignment="1">
      <alignment horizontal="center" vertical="center" wrapText="1"/>
    </xf>
    <xf numFmtId="5" fontId="10" fillId="0" borderId="6" xfId="0" applyNumberFormat="1" applyFont="1" applyBorder="1" applyAlignment="1">
      <alignment horizontal="center" vertical="center" wrapText="1"/>
    </xf>
    <xf numFmtId="5" fontId="3" fillId="0" borderId="9" xfId="0" applyNumberFormat="1" applyFont="1" applyBorder="1" applyAlignment="1">
      <alignment horizontal="left"/>
    </xf>
    <xf numFmtId="5" fontId="12" fillId="13" borderId="11" xfId="0" applyNumberFormat="1" applyFont="1" applyFill="1" applyBorder="1" applyAlignment="1">
      <alignment horizontal="left" vertical="center"/>
    </xf>
    <xf numFmtId="5" fontId="12" fillId="13" borderId="12" xfId="0" applyNumberFormat="1" applyFont="1" applyFill="1" applyBorder="1" applyAlignment="1">
      <alignment horizontal="left" vertical="center"/>
    </xf>
    <xf numFmtId="5" fontId="12" fillId="13" borderId="13" xfId="0" applyNumberFormat="1" applyFont="1" applyFill="1" applyBorder="1" applyAlignment="1">
      <alignment horizontal="left" vertical="center"/>
    </xf>
    <xf numFmtId="5" fontId="0" fillId="0" borderId="21" xfId="0" applyNumberFormat="1" applyBorder="1" applyAlignment="1">
      <alignment horizontal="center"/>
    </xf>
    <xf numFmtId="5" fontId="0" fillId="0" borderId="0" xfId="0" applyNumberFormat="1" applyAlignment="1">
      <alignment horizontal="center"/>
    </xf>
    <xf numFmtId="5" fontId="0" fillId="0" borderId="22" xfId="0" applyNumberFormat="1" applyBorder="1" applyAlignment="1">
      <alignment horizontal="center"/>
    </xf>
    <xf numFmtId="5" fontId="24" fillId="0" borderId="16" xfId="0" applyNumberFormat="1" applyFont="1" applyBorder="1" applyAlignment="1">
      <alignment horizontal="center"/>
    </xf>
    <xf numFmtId="5" fontId="24" fillId="0" borderId="17" xfId="0" applyNumberFormat="1" applyFont="1" applyBorder="1" applyAlignment="1">
      <alignment horizontal="center"/>
    </xf>
    <xf numFmtId="5" fontId="24" fillId="0" borderId="18" xfId="0" applyNumberFormat="1" applyFont="1" applyBorder="1" applyAlignment="1">
      <alignment horizontal="center"/>
    </xf>
    <xf numFmtId="5" fontId="28" fillId="0" borderId="1" xfId="0" applyNumberFormat="1" applyFont="1" applyBorder="1" applyAlignment="1">
      <alignment horizontal="left" vertical="center"/>
    </xf>
    <xf numFmtId="5" fontId="28" fillId="0" borderId="7" xfId="0" applyNumberFormat="1" applyFont="1" applyBorder="1" applyAlignment="1">
      <alignment horizontal="left" vertical="center"/>
    </xf>
    <xf numFmtId="5" fontId="28" fillId="0" borderId="5" xfId="0" applyNumberFormat="1" applyFont="1" applyBorder="1" applyAlignment="1">
      <alignment horizontal="left" vertical="center"/>
    </xf>
    <xf numFmtId="5" fontId="3" fillId="0" borderId="1" xfId="0" applyNumberFormat="1" applyFont="1" applyBorder="1" applyAlignment="1">
      <alignment horizontal="left"/>
    </xf>
    <xf numFmtId="5" fontId="3" fillId="0" borderId="7" xfId="0" applyNumberFormat="1" applyFont="1" applyBorder="1" applyAlignment="1">
      <alignment horizontal="left"/>
    </xf>
    <xf numFmtId="5" fontId="3" fillId="0" borderId="5" xfId="0" applyNumberFormat="1" applyFont="1" applyBorder="1" applyAlignment="1">
      <alignment horizontal="left"/>
    </xf>
    <xf numFmtId="5" fontId="3" fillId="0" borderId="6" xfId="0" applyNumberFormat="1" applyFont="1" applyBorder="1" applyAlignment="1">
      <alignment horizontal="left"/>
    </xf>
    <xf numFmtId="5" fontId="24" fillId="0" borderId="1" xfId="0" applyNumberFormat="1" applyFont="1" applyBorder="1" applyAlignment="1">
      <alignment horizontal="center"/>
    </xf>
    <xf numFmtId="5" fontId="24" fillId="0" borderId="7" xfId="0" applyNumberFormat="1" applyFont="1" applyBorder="1" applyAlignment="1">
      <alignment horizontal="center"/>
    </xf>
    <xf numFmtId="5" fontId="24" fillId="0" borderId="5" xfId="0" applyNumberFormat="1" applyFont="1" applyBorder="1" applyAlignment="1">
      <alignment horizontal="center"/>
    </xf>
    <xf numFmtId="5" fontId="3" fillId="0" borderId="6" xfId="0" applyNumberFormat="1" applyFont="1" applyBorder="1" applyAlignment="1">
      <alignment horizontal="left" vertical="center"/>
    </xf>
    <xf numFmtId="5" fontId="3" fillId="0" borderId="9" xfId="0" applyNumberFormat="1" applyFont="1" applyBorder="1" applyAlignment="1">
      <alignment horizontal="left" vertical="center"/>
    </xf>
    <xf numFmtId="5" fontId="5" fillId="12" borderId="11" xfId="0" applyNumberFormat="1" applyFont="1" applyFill="1" applyBorder="1" applyAlignment="1">
      <alignment horizontal="left" vertical="center"/>
    </xf>
    <xf numFmtId="5" fontId="5" fillId="12" borderId="12" xfId="0" applyNumberFormat="1" applyFont="1" applyFill="1" applyBorder="1" applyAlignment="1">
      <alignment horizontal="left" vertical="center"/>
    </xf>
    <xf numFmtId="5" fontId="5" fillId="12" borderId="13" xfId="0" applyNumberFormat="1" applyFont="1" applyFill="1" applyBorder="1" applyAlignment="1">
      <alignment horizontal="left" vertical="center"/>
    </xf>
    <xf numFmtId="5" fontId="3" fillId="0" borderId="6" xfId="0" applyNumberFormat="1" applyFont="1" applyBorder="1" applyAlignment="1">
      <alignment vertical="center"/>
    </xf>
    <xf numFmtId="5" fontId="18" fillId="0" borderId="1" xfId="0" applyNumberFormat="1" applyFont="1" applyBorder="1" applyAlignment="1">
      <alignment horizontal="left" vertical="center"/>
    </xf>
    <xf numFmtId="5" fontId="18" fillId="0" borderId="7" xfId="0" applyNumberFormat="1" applyFont="1" applyBorder="1" applyAlignment="1">
      <alignment horizontal="left" vertical="center"/>
    </xf>
    <xf numFmtId="5" fontId="18" fillId="0" borderId="5" xfId="0" applyNumberFormat="1" applyFont="1" applyBorder="1" applyAlignment="1">
      <alignment horizontal="left" vertical="center"/>
    </xf>
    <xf numFmtId="5" fontId="5" fillId="0" borderId="21" xfId="0" applyNumberFormat="1" applyFont="1" applyBorder="1" applyAlignment="1">
      <alignment horizontal="center" vertical="center"/>
    </xf>
    <xf numFmtId="5" fontId="5" fillId="0" borderId="0" xfId="0" applyNumberFormat="1" applyFont="1" applyAlignment="1">
      <alignment horizontal="center" vertical="center"/>
    </xf>
    <xf numFmtId="5" fontId="5" fillId="0" borderId="22" xfId="0" applyNumberFormat="1" applyFont="1" applyBorder="1" applyAlignment="1">
      <alignment horizontal="center" vertical="center"/>
    </xf>
    <xf numFmtId="5" fontId="16" fillId="0" borderId="6" xfId="0" applyNumberFormat="1" applyFont="1" applyBorder="1" applyAlignment="1">
      <alignment horizontal="center" vertical="center"/>
    </xf>
    <xf numFmtId="5" fontId="24" fillId="0" borderId="6" xfId="0" applyNumberFormat="1" applyFont="1" applyBorder="1" applyAlignment="1">
      <alignment horizontal="center"/>
    </xf>
    <xf numFmtId="5" fontId="21" fillId="0" borderId="6" xfId="0" applyNumberFormat="1" applyFont="1" applyBorder="1" applyAlignment="1">
      <alignment horizontal="left" vertical="center"/>
    </xf>
    <xf numFmtId="5" fontId="21" fillId="0" borderId="1" xfId="0" applyNumberFormat="1" applyFont="1" applyBorder="1" applyAlignment="1">
      <alignment horizontal="center" vertical="center"/>
    </xf>
    <xf numFmtId="5" fontId="21" fillId="0" borderId="7" xfId="0" applyNumberFormat="1" applyFont="1" applyBorder="1" applyAlignment="1">
      <alignment horizontal="center" vertical="center"/>
    </xf>
    <xf numFmtId="5" fontId="21" fillId="0" borderId="5" xfId="0" applyNumberFormat="1" applyFont="1" applyBorder="1" applyAlignment="1">
      <alignment horizontal="center" vertical="center"/>
    </xf>
    <xf numFmtId="5" fontId="21" fillId="0" borderId="10" xfId="0" applyNumberFormat="1" applyFont="1" applyBorder="1" applyAlignment="1">
      <alignment horizontal="left" vertical="center"/>
    </xf>
    <xf numFmtId="5" fontId="21" fillId="0" borderId="19" xfId="0" applyNumberFormat="1" applyFont="1" applyBorder="1" applyAlignment="1">
      <alignment horizontal="left" vertical="center"/>
    </xf>
    <xf numFmtId="5" fontId="21" fillId="0" borderId="20" xfId="0" applyNumberFormat="1" applyFont="1" applyBorder="1" applyAlignment="1">
      <alignment horizontal="left" vertical="center"/>
    </xf>
    <xf numFmtId="5" fontId="0" fillId="0" borderId="9" xfId="0" applyNumberFormat="1" applyBorder="1" applyAlignment="1">
      <alignment horizontal="left" vertical="center"/>
    </xf>
    <xf numFmtId="5" fontId="0" fillId="0" borderId="16" xfId="0" applyNumberFormat="1" applyBorder="1" applyAlignment="1">
      <alignment horizontal="center"/>
    </xf>
    <xf numFmtId="5" fontId="0" fillId="0" borderId="17" xfId="0" applyNumberFormat="1" applyBorder="1" applyAlignment="1">
      <alignment horizontal="center"/>
    </xf>
    <xf numFmtId="5" fontId="0" fillId="0" borderId="18" xfId="0" applyNumberFormat="1" applyBorder="1" applyAlignment="1">
      <alignment horizontal="center"/>
    </xf>
    <xf numFmtId="5" fontId="21" fillId="0" borderId="21" xfId="0" applyNumberFormat="1" applyFont="1" applyBorder="1" applyAlignment="1">
      <alignment horizontal="center" vertical="center"/>
    </xf>
    <xf numFmtId="5" fontId="21" fillId="0" borderId="0" xfId="0" applyNumberFormat="1" applyFont="1" applyAlignment="1">
      <alignment horizontal="center" vertical="center"/>
    </xf>
    <xf numFmtId="5" fontId="21" fillId="0" borderId="22" xfId="0" applyNumberFormat="1" applyFont="1" applyBorder="1" applyAlignment="1">
      <alignment horizontal="center" vertical="center"/>
    </xf>
    <xf numFmtId="5" fontId="29" fillId="0" borderId="8" xfId="0" applyNumberFormat="1" applyFont="1" applyBorder="1" applyAlignment="1">
      <alignment horizontal="right" vertical="center"/>
    </xf>
    <xf numFmtId="5" fontId="20" fillId="0" borderId="6" xfId="0" applyNumberFormat="1" applyFont="1" applyBorder="1" applyAlignment="1">
      <alignment horizontal="center" vertical="center"/>
    </xf>
    <xf numFmtId="5" fontId="21" fillId="0" borderId="1" xfId="0" applyNumberFormat="1" applyFont="1" applyBorder="1" applyAlignment="1">
      <alignment horizontal="left" vertical="center"/>
    </xf>
    <xf numFmtId="5" fontId="21" fillId="0" borderId="7" xfId="0" applyNumberFormat="1" applyFont="1" applyBorder="1" applyAlignment="1">
      <alignment horizontal="left" vertical="center"/>
    </xf>
    <xf numFmtId="5" fontId="21" fillId="0" borderId="5" xfId="0" applyNumberFormat="1" applyFont="1" applyBorder="1" applyAlignment="1">
      <alignment horizontal="left" vertical="center"/>
    </xf>
    <xf numFmtId="5" fontId="40" fillId="0" borderId="10" xfId="0" applyNumberFormat="1" applyFont="1" applyBorder="1" applyAlignment="1">
      <alignment horizontal="left" vertical="center"/>
    </xf>
    <xf numFmtId="5" fontId="40" fillId="0" borderId="19" xfId="0" applyNumberFormat="1" applyFont="1" applyBorder="1" applyAlignment="1">
      <alignment horizontal="left" vertical="center"/>
    </xf>
    <xf numFmtId="5" fontId="40" fillId="0" borderId="20" xfId="0" applyNumberFormat="1" applyFont="1" applyBorder="1" applyAlignment="1">
      <alignment horizontal="left" vertical="center"/>
    </xf>
    <xf numFmtId="5" fontId="29" fillId="0" borderId="6" xfId="0" applyNumberFormat="1" applyFont="1" applyBorder="1" applyAlignment="1">
      <alignment horizontal="center" vertical="center"/>
    </xf>
    <xf numFmtId="5" fontId="0" fillId="0" borderId="10" xfId="0" applyNumberFormat="1" applyBorder="1" applyAlignment="1">
      <alignment horizontal="left" vertical="center"/>
    </xf>
    <xf numFmtId="5" fontId="0" fillId="0" borderId="19" xfId="0" applyNumberFormat="1" applyBorder="1" applyAlignment="1">
      <alignment horizontal="left" vertical="center"/>
    </xf>
    <xf numFmtId="5" fontId="0" fillId="0" borderId="20" xfId="0" applyNumberFormat="1" applyBorder="1" applyAlignment="1">
      <alignment horizontal="left" vertical="center"/>
    </xf>
    <xf numFmtId="5" fontId="11" fillId="0" borderId="16" xfId="0" applyNumberFormat="1" applyFont="1" applyBorder="1" applyAlignment="1">
      <alignment horizontal="center" vertical="center"/>
    </xf>
    <xf numFmtId="5" fontId="11" fillId="0" borderId="17" xfId="0" applyNumberFormat="1" applyFont="1" applyBorder="1" applyAlignment="1">
      <alignment horizontal="center" vertical="center"/>
    </xf>
    <xf numFmtId="5" fontId="11" fillId="0" borderId="18" xfId="0" applyNumberFormat="1" applyFont="1" applyBorder="1" applyAlignment="1">
      <alignment horizontal="center" vertical="center"/>
    </xf>
    <xf numFmtId="5" fontId="11" fillId="0" borderId="21" xfId="0" applyNumberFormat="1" applyFont="1" applyBorder="1" applyAlignment="1">
      <alignment horizontal="center" vertical="center"/>
    </xf>
    <xf numFmtId="5" fontId="11" fillId="0" borderId="0" xfId="0" applyNumberFormat="1" applyFont="1" applyAlignment="1">
      <alignment horizontal="center" vertical="center"/>
    </xf>
    <xf numFmtId="5" fontId="11" fillId="0" borderId="22" xfId="0" applyNumberFormat="1" applyFont="1" applyBorder="1" applyAlignment="1">
      <alignment horizontal="center" vertical="center"/>
    </xf>
    <xf numFmtId="5" fontId="0" fillId="0" borderId="1" xfId="0" applyNumberFormat="1" applyBorder="1" applyAlignment="1">
      <alignment horizontal="left" vertical="center"/>
    </xf>
    <xf numFmtId="5" fontId="0" fillId="0" borderId="7" xfId="0" applyNumberFormat="1" applyBorder="1" applyAlignment="1">
      <alignment horizontal="left" vertical="center"/>
    </xf>
    <xf numFmtId="5" fontId="0" fillId="0" borderId="5" xfId="0" applyNumberFormat="1" applyBorder="1" applyAlignment="1">
      <alignment horizontal="left" vertical="center"/>
    </xf>
    <xf numFmtId="5" fontId="3" fillId="0" borderId="1" xfId="0" applyNumberFormat="1" applyFont="1" applyBorder="1" applyAlignment="1">
      <alignment horizontal="left" vertical="center"/>
    </xf>
    <xf numFmtId="5" fontId="3" fillId="0" borderId="7" xfId="0" applyNumberFormat="1" applyFont="1" applyBorder="1" applyAlignment="1">
      <alignment horizontal="left" vertical="center"/>
    </xf>
    <xf numFmtId="5" fontId="3" fillId="0" borderId="5" xfId="0" applyNumberFormat="1" applyFont="1" applyBorder="1" applyAlignment="1">
      <alignment horizontal="left" vertical="center"/>
    </xf>
    <xf numFmtId="5" fontId="5" fillId="0" borderId="1" xfId="0" applyNumberFormat="1" applyFont="1" applyBorder="1" applyAlignment="1">
      <alignment horizontal="left" vertical="center" indent="1"/>
    </xf>
    <xf numFmtId="5" fontId="5" fillId="0" borderId="7" xfId="0" applyNumberFormat="1" applyFont="1" applyBorder="1" applyAlignment="1">
      <alignment horizontal="left" vertical="center" indent="1"/>
    </xf>
    <xf numFmtId="5" fontId="5" fillId="0" borderId="5" xfId="0" applyNumberFormat="1" applyFont="1" applyBorder="1" applyAlignment="1">
      <alignment horizontal="left" vertical="center" indent="1"/>
    </xf>
    <xf numFmtId="5" fontId="0" fillId="0" borderId="6" xfId="0" applyNumberFormat="1" applyBorder="1" applyAlignment="1">
      <alignment horizontal="left" vertical="center"/>
    </xf>
    <xf numFmtId="5" fontId="12" fillId="0" borderId="1" xfId="0" applyNumberFormat="1" applyFont="1" applyBorder="1" applyAlignment="1">
      <alignment horizontal="left" vertical="center" indent="1"/>
    </xf>
    <xf numFmtId="5" fontId="12" fillId="0" borderId="7" xfId="0" applyNumberFormat="1" applyFont="1" applyBorder="1" applyAlignment="1">
      <alignment horizontal="left" vertical="center" indent="1"/>
    </xf>
    <xf numFmtId="5" fontId="12" fillId="0" borderId="5" xfId="0" applyNumberFormat="1" applyFont="1" applyBorder="1" applyAlignment="1">
      <alignment horizontal="left" vertical="center" indent="1"/>
    </xf>
    <xf numFmtId="5" fontId="38" fillId="0" borderId="6" xfId="0" applyNumberFormat="1" applyFont="1" applyBorder="1" applyAlignment="1">
      <alignment horizontal="left" vertical="center"/>
    </xf>
    <xf numFmtId="5" fontId="5" fillId="0" borderId="6" xfId="0" applyNumberFormat="1" applyFont="1" applyBorder="1" applyAlignment="1">
      <alignment horizontal="center" vertical="center"/>
    </xf>
    <xf numFmtId="5" fontId="37" fillId="0" borderId="1" xfId="0" applyNumberFormat="1" applyFont="1" applyBorder="1" applyAlignment="1">
      <alignment horizontal="left" vertical="center"/>
    </xf>
    <xf numFmtId="5" fontId="37" fillId="0" borderId="7" xfId="0" applyNumberFormat="1" applyFont="1" applyBorder="1" applyAlignment="1">
      <alignment horizontal="left" vertical="center"/>
    </xf>
    <xf numFmtId="5" fontId="37" fillId="0" borderId="5" xfId="0" applyNumberFormat="1" applyFont="1" applyBorder="1" applyAlignment="1">
      <alignment horizontal="left" vertical="center"/>
    </xf>
    <xf numFmtId="5" fontId="5" fillId="0" borderId="8" xfId="0" applyNumberFormat="1" applyFont="1" applyBorder="1" applyAlignment="1">
      <alignment horizontal="center" vertical="center"/>
    </xf>
    <xf numFmtId="5" fontId="32" fillId="0" borderId="6" xfId="0" applyNumberFormat="1" applyFont="1" applyBorder="1" applyAlignment="1">
      <alignment horizontal="center" vertical="center"/>
    </xf>
    <xf numFmtId="5" fontId="0" fillId="0" borderId="7" xfId="0" applyNumberFormat="1" applyBorder="1" applyAlignment="1">
      <alignment horizontal="center"/>
    </xf>
    <xf numFmtId="5" fontId="0" fillId="0" borderId="5" xfId="0" applyNumberFormat="1" applyBorder="1" applyAlignment="1">
      <alignment horizontal="center"/>
    </xf>
    <xf numFmtId="5" fontId="26" fillId="0" borderId="1" xfId="0" applyNumberFormat="1" applyFont="1" applyBorder="1" applyAlignment="1">
      <alignment horizontal="left" vertical="center"/>
    </xf>
    <xf numFmtId="5" fontId="26" fillId="0" borderId="7" xfId="0" applyNumberFormat="1" applyFont="1" applyBorder="1" applyAlignment="1">
      <alignment horizontal="left" vertical="center"/>
    </xf>
    <xf numFmtId="5" fontId="26" fillId="0" borderId="5" xfId="0" applyNumberFormat="1" applyFont="1" applyBorder="1" applyAlignment="1">
      <alignment horizontal="left" vertical="center"/>
    </xf>
    <xf numFmtId="5" fontId="5" fillId="0" borderId="16" xfId="0" applyNumberFormat="1" applyFont="1" applyBorder="1" applyAlignment="1">
      <alignment horizontal="center" vertical="center"/>
    </xf>
    <xf numFmtId="5" fontId="5" fillId="0" borderId="17" xfId="0" applyNumberFormat="1" applyFont="1" applyBorder="1" applyAlignment="1">
      <alignment horizontal="center" vertical="center"/>
    </xf>
    <xf numFmtId="5" fontId="5" fillId="0" borderId="18" xfId="0" applyNumberFormat="1" applyFont="1" applyBorder="1" applyAlignment="1">
      <alignment horizontal="center" vertical="center"/>
    </xf>
    <xf numFmtId="5" fontId="26" fillId="0" borderId="6" xfId="0" applyNumberFormat="1" applyFont="1" applyBorder="1" applyAlignment="1">
      <alignment horizontal="left" vertical="center"/>
    </xf>
    <xf numFmtId="5" fontId="29" fillId="12" borderId="11" xfId="0" applyNumberFormat="1" applyFont="1" applyFill="1" applyBorder="1" applyAlignment="1">
      <alignment horizontal="left" vertical="center"/>
    </xf>
    <xf numFmtId="5" fontId="29" fillId="12" borderId="12" xfId="0" applyNumberFormat="1" applyFont="1" applyFill="1" applyBorder="1" applyAlignment="1">
      <alignment horizontal="left" vertical="center"/>
    </xf>
    <xf numFmtId="5" fontId="29" fillId="12" borderId="13" xfId="0" applyNumberFormat="1" applyFont="1" applyFill="1" applyBorder="1" applyAlignment="1">
      <alignment horizontal="left" vertical="center"/>
    </xf>
    <xf numFmtId="5" fontId="29" fillId="0" borderId="21" xfId="0" applyNumberFormat="1" applyFont="1" applyBorder="1" applyAlignment="1">
      <alignment horizontal="center" vertical="center"/>
    </xf>
    <xf numFmtId="5" fontId="29" fillId="0" borderId="0" xfId="0" applyNumberFormat="1" applyFont="1" applyAlignment="1">
      <alignment horizontal="center" vertical="center"/>
    </xf>
    <xf numFmtId="5" fontId="29" fillId="0" borderId="22" xfId="0" applyNumberFormat="1" applyFont="1" applyBorder="1" applyAlignment="1">
      <alignment horizontal="center" vertical="center"/>
    </xf>
    <xf numFmtId="5" fontId="31" fillId="0" borderId="6" xfId="0" applyNumberFormat="1" applyFont="1" applyBorder="1" applyAlignment="1">
      <alignment horizontal="left" vertical="center"/>
    </xf>
    <xf numFmtId="5" fontId="6" fillId="0" borderId="1" xfId="0" applyNumberFormat="1" applyFont="1" applyBorder="1" applyAlignment="1">
      <alignment horizontal="left" vertical="center"/>
    </xf>
    <xf numFmtId="5" fontId="6" fillId="0" borderId="7" xfId="0" applyNumberFormat="1" applyFont="1" applyBorder="1" applyAlignment="1">
      <alignment horizontal="left" vertical="center"/>
    </xf>
    <xf numFmtId="5" fontId="6" fillId="0" borderId="5" xfId="0" applyNumberFormat="1" applyFont="1" applyBorder="1" applyAlignment="1">
      <alignment horizontal="left" vertical="center"/>
    </xf>
    <xf numFmtId="5" fontId="0" fillId="0" borderId="7" xfId="0" applyNumberFormat="1" applyBorder="1" applyAlignment="1">
      <alignment horizontal="center" vertical="center"/>
    </xf>
    <xf numFmtId="5" fontId="0" fillId="0" borderId="5" xfId="0" applyNumberFormat="1" applyBorder="1" applyAlignment="1">
      <alignment horizontal="center" vertical="center"/>
    </xf>
    <xf numFmtId="5" fontId="11" fillId="0" borderId="6" xfId="0" applyNumberFormat="1" applyFont="1" applyBorder="1" applyAlignment="1">
      <alignment horizontal="center" vertical="center"/>
    </xf>
    <xf numFmtId="5" fontId="21" fillId="0" borderId="9" xfId="0" applyNumberFormat="1" applyFont="1" applyBorder="1" applyAlignment="1">
      <alignment horizontal="left" vertical="center"/>
    </xf>
    <xf numFmtId="5" fontId="29" fillId="0" borderId="11" xfId="0" applyNumberFormat="1" applyFont="1" applyBorder="1" applyAlignment="1">
      <alignment horizontal="left" vertical="center"/>
    </xf>
    <xf numFmtId="5" fontId="29" fillId="0" borderId="12" xfId="0" applyNumberFormat="1" applyFont="1" applyBorder="1" applyAlignment="1">
      <alignment horizontal="left" vertical="center"/>
    </xf>
    <xf numFmtId="5" fontId="29" fillId="0" borderId="13" xfId="0" applyNumberFormat="1" applyFont="1" applyBorder="1" applyAlignment="1">
      <alignment horizontal="left" vertical="center"/>
    </xf>
    <xf numFmtId="5" fontId="29" fillId="13" borderId="11" xfId="0" applyNumberFormat="1" applyFont="1" applyFill="1" applyBorder="1" applyAlignment="1">
      <alignment horizontal="left" vertical="center"/>
    </xf>
    <xf numFmtId="5" fontId="29" fillId="13" borderId="12" xfId="0" applyNumberFormat="1" applyFont="1" applyFill="1" applyBorder="1" applyAlignment="1">
      <alignment horizontal="left" vertical="center"/>
    </xf>
    <xf numFmtId="5" fontId="29" fillId="13" borderId="13" xfId="0" applyNumberFormat="1" applyFont="1" applyFill="1" applyBorder="1" applyAlignment="1">
      <alignment horizontal="left" vertical="center"/>
    </xf>
    <xf numFmtId="5" fontId="29" fillId="0" borderId="11" xfId="0" applyNumberFormat="1" applyFont="1" applyBorder="1" applyAlignment="1">
      <alignment horizontal="left" vertical="center" indent="1"/>
    </xf>
    <xf numFmtId="5" fontId="29" fillId="0" borderId="12" xfId="0" applyNumberFormat="1" applyFont="1" applyBorder="1" applyAlignment="1">
      <alignment horizontal="left" vertical="center" indent="1"/>
    </xf>
    <xf numFmtId="5" fontId="29" fillId="0" borderId="13" xfId="0" applyNumberFormat="1" applyFont="1" applyBorder="1" applyAlignment="1">
      <alignment horizontal="left" vertical="center" indent="1"/>
    </xf>
    <xf numFmtId="5" fontId="33" fillId="0" borderId="6" xfId="0" applyNumberFormat="1" applyFont="1" applyBorder="1" applyAlignment="1">
      <alignment horizontal="center" vertical="center"/>
    </xf>
    <xf numFmtId="5" fontId="3" fillId="0" borderId="9" xfId="0" applyNumberFormat="1" applyFont="1" applyBorder="1" applyAlignment="1">
      <alignment horizontal="center" vertical="center"/>
    </xf>
    <xf numFmtId="5" fontId="19" fillId="0" borderId="1" xfId="0" applyNumberFormat="1" applyFont="1" applyBorder="1" applyAlignment="1">
      <alignment horizontal="left" vertical="center"/>
    </xf>
    <xf numFmtId="5" fontId="19" fillId="0" borderId="7" xfId="0" applyNumberFormat="1" applyFont="1" applyBorder="1" applyAlignment="1">
      <alignment horizontal="left" vertical="center"/>
    </xf>
    <xf numFmtId="5" fontId="19" fillId="0" borderId="5" xfId="0" applyNumberFormat="1" applyFont="1" applyBorder="1" applyAlignment="1">
      <alignment horizontal="left" vertical="center"/>
    </xf>
    <xf numFmtId="5" fontId="21" fillId="0" borderId="6" xfId="0" applyNumberFormat="1" applyFont="1" applyBorder="1" applyAlignment="1">
      <alignment horizontal="center" vertical="center"/>
    </xf>
    <xf numFmtId="5" fontId="6" fillId="0" borderId="6" xfId="0" applyNumberFormat="1" applyFont="1" applyBorder="1" applyAlignment="1">
      <alignment horizontal="left" vertical="center"/>
    </xf>
    <xf numFmtId="5" fontId="26" fillId="0" borderId="10" xfId="0" applyNumberFormat="1" applyFont="1" applyBorder="1" applyAlignment="1">
      <alignment horizontal="left" vertical="center"/>
    </xf>
    <xf numFmtId="5" fontId="26" fillId="0" borderId="19" xfId="0" applyNumberFormat="1" applyFont="1" applyBorder="1" applyAlignment="1">
      <alignment horizontal="left" vertical="center"/>
    </xf>
    <xf numFmtId="5" fontId="26" fillId="0" borderId="20" xfId="0" applyNumberFormat="1" applyFont="1" applyBorder="1" applyAlignment="1">
      <alignment horizontal="left" vertical="center"/>
    </xf>
    <xf numFmtId="5" fontId="12" fillId="12" borderId="11" xfId="0" applyNumberFormat="1" applyFont="1" applyFill="1" applyBorder="1" applyAlignment="1">
      <alignment horizontal="left" vertical="center"/>
    </xf>
    <xf numFmtId="5" fontId="12" fillId="12" borderId="12" xfId="0" applyNumberFormat="1" applyFont="1" applyFill="1" applyBorder="1" applyAlignment="1">
      <alignment horizontal="left" vertical="center"/>
    </xf>
    <xf numFmtId="5" fontId="12" fillId="12" borderId="13" xfId="0" applyNumberFormat="1" applyFont="1" applyFill="1" applyBorder="1" applyAlignment="1">
      <alignment horizontal="left" vertical="center"/>
    </xf>
    <xf numFmtId="5" fontId="21" fillId="0" borderId="8" xfId="0" applyNumberFormat="1" applyFont="1" applyBorder="1" applyAlignment="1">
      <alignment horizontal="center" vertical="center"/>
    </xf>
    <xf numFmtId="8" fontId="2" fillId="0" borderId="0" xfId="0" applyNumberFormat="1" applyFont="1" applyAlignment="1">
      <alignment horizontal="center" vertical="center"/>
    </xf>
    <xf numFmtId="8" fontId="3" fillId="0" borderId="0" xfId="0" applyNumberFormat="1" applyFont="1" applyAlignment="1">
      <alignment horizontal="left" vertical="center" wrapText="1"/>
    </xf>
    <xf numFmtId="8" fontId="7" fillId="0" borderId="2" xfId="0" applyNumberFormat="1" applyFont="1" applyBorder="1" applyAlignment="1">
      <alignment horizontal="center" vertical="center" wrapText="1"/>
    </xf>
    <xf numFmtId="8" fontId="7" fillId="0" borderId="3" xfId="0" applyNumberFormat="1" applyFont="1" applyBorder="1" applyAlignment="1">
      <alignment horizontal="center" vertical="center" wrapText="1"/>
    </xf>
    <xf numFmtId="8" fontId="16" fillId="0" borderId="6" xfId="0" applyNumberFormat="1" applyFont="1" applyBorder="1" applyAlignment="1">
      <alignment horizontal="center" vertical="center"/>
    </xf>
    <xf numFmtId="49" fontId="18" fillId="0" borderId="1" xfId="0" applyNumberFormat="1" applyFont="1" applyBorder="1" applyAlignment="1">
      <alignment horizontal="left" vertical="center"/>
    </xf>
    <xf numFmtId="49" fontId="18" fillId="0" borderId="7" xfId="0" applyNumberFormat="1" applyFont="1" applyBorder="1" applyAlignment="1">
      <alignment horizontal="left" vertical="center"/>
    </xf>
    <xf numFmtId="49" fontId="18" fillId="0" borderId="5" xfId="0" applyNumberFormat="1" applyFont="1" applyBorder="1" applyAlignment="1">
      <alignment horizontal="left" vertical="center"/>
    </xf>
    <xf numFmtId="5" fontId="29" fillId="16" borderId="11" xfId="0" applyNumberFormat="1" applyFont="1" applyFill="1" applyBorder="1" applyAlignment="1">
      <alignment horizontal="left" vertical="center"/>
    </xf>
    <xf numFmtId="5" fontId="29" fillId="16" borderId="12" xfId="0" applyNumberFormat="1" applyFont="1" applyFill="1" applyBorder="1" applyAlignment="1">
      <alignment horizontal="left" vertical="center"/>
    </xf>
    <xf numFmtId="5" fontId="29" fillId="16" borderId="13" xfId="0" applyNumberFormat="1" applyFont="1" applyFill="1" applyBorder="1" applyAlignment="1">
      <alignment horizontal="left" vertical="center"/>
    </xf>
    <xf numFmtId="164" fontId="3" fillId="16" borderId="3" xfId="0" applyNumberFormat="1" applyFont="1" applyFill="1" applyBorder="1" applyAlignment="1">
      <alignment horizontal="right" vertical="center"/>
    </xf>
    <xf numFmtId="5" fontId="3" fillId="16" borderId="3" xfId="0" applyNumberFormat="1" applyFont="1" applyFill="1" applyBorder="1" applyAlignment="1">
      <alignment horizontal="right" vertical="center"/>
    </xf>
    <xf numFmtId="5" fontId="3" fillId="16" borderId="14" xfId="0" applyNumberFormat="1" applyFont="1" applyFill="1" applyBorder="1" applyAlignment="1">
      <alignment horizontal="right" vertical="center"/>
    </xf>
    <xf numFmtId="5" fontId="3" fillId="16" borderId="4" xfId="0" applyNumberFormat="1" applyFont="1" applyFill="1" applyBorder="1" applyAlignment="1">
      <alignment horizontal="right" vertical="center"/>
    </xf>
    <xf numFmtId="5" fontId="3" fillId="16" borderId="15" xfId="0" applyNumberFormat="1" applyFont="1" applyFill="1" applyBorder="1" applyAlignment="1">
      <alignment horizontal="right" vertical="center"/>
    </xf>
    <xf numFmtId="5" fontId="3" fillId="16" borderId="5" xfId="0" applyNumberFormat="1" applyFont="1" applyFill="1" applyBorder="1" applyAlignment="1">
      <alignment horizontal="left" vertical="center"/>
    </xf>
    <xf numFmtId="5" fontId="20" fillId="16" borderId="11" xfId="0" applyNumberFormat="1" applyFont="1" applyFill="1" applyBorder="1" applyAlignment="1">
      <alignment vertical="center"/>
    </xf>
    <xf numFmtId="5" fontId="20" fillId="16" borderId="12" xfId="0" applyNumberFormat="1" applyFont="1" applyFill="1" applyBorder="1" applyAlignment="1">
      <alignment vertical="center"/>
    </xf>
    <xf numFmtId="5" fontId="20" fillId="16" borderId="13" xfId="0" applyNumberFormat="1" applyFont="1" applyFill="1" applyBorder="1" applyAlignment="1">
      <alignment vertical="center"/>
    </xf>
    <xf numFmtId="5" fontId="5" fillId="16" borderId="3" xfId="0" applyNumberFormat="1" applyFont="1" applyFill="1" applyBorder="1" applyAlignment="1">
      <alignment horizontal="right" vertical="center"/>
    </xf>
    <xf numFmtId="5" fontId="5" fillId="16" borderId="4" xfId="0" applyNumberFormat="1" applyFont="1" applyFill="1" applyBorder="1" applyAlignment="1">
      <alignment horizontal="right" vertical="center"/>
    </xf>
    <xf numFmtId="5" fontId="5" fillId="16" borderId="14" xfId="0" applyNumberFormat="1" applyFont="1" applyFill="1" applyBorder="1" applyAlignment="1">
      <alignment horizontal="right" vertical="center"/>
    </xf>
    <xf numFmtId="5" fontId="5" fillId="16" borderId="15" xfId="0" applyNumberFormat="1" applyFont="1" applyFill="1" applyBorder="1" applyAlignment="1">
      <alignment horizontal="right" vertical="center"/>
    </xf>
    <xf numFmtId="5" fontId="5" fillId="16" borderId="5" xfId="0" applyNumberFormat="1" applyFont="1" applyFill="1" applyBorder="1" applyAlignment="1">
      <alignment horizontal="left" vertical="center"/>
    </xf>
    <xf numFmtId="5" fontId="20" fillId="16" borderId="11" xfId="0" applyNumberFormat="1" applyFont="1" applyFill="1" applyBorder="1" applyAlignment="1">
      <alignment horizontal="left" vertical="center"/>
    </xf>
    <xf numFmtId="5" fontId="20" fillId="16" borderId="12" xfId="0" applyNumberFormat="1" applyFont="1" applyFill="1" applyBorder="1" applyAlignment="1">
      <alignment horizontal="left" vertical="center"/>
    </xf>
    <xf numFmtId="5" fontId="20" fillId="16" borderId="13" xfId="0" applyNumberFormat="1" applyFont="1" applyFill="1" applyBorder="1" applyAlignment="1">
      <alignment horizontal="left" vertical="center"/>
    </xf>
    <xf numFmtId="5" fontId="12" fillId="16" borderId="3" xfId="0" applyNumberFormat="1" applyFont="1" applyFill="1" applyBorder="1" applyAlignment="1">
      <alignment horizontal="right" vertical="center"/>
    </xf>
    <xf numFmtId="5" fontId="12" fillId="16" borderId="14" xfId="0" applyNumberFormat="1" applyFont="1" applyFill="1" applyBorder="1" applyAlignment="1">
      <alignment horizontal="right" vertical="center"/>
    </xf>
    <xf numFmtId="5" fontId="12" fillId="16" borderId="4" xfId="0" applyNumberFormat="1" applyFont="1" applyFill="1" applyBorder="1" applyAlignment="1">
      <alignment horizontal="right" vertical="center"/>
    </xf>
    <xf numFmtId="5" fontId="12" fillId="16" borderId="6" xfId="0" applyNumberFormat="1" applyFont="1" applyFill="1" applyBorder="1" applyAlignment="1">
      <alignment horizontal="left" vertical="center"/>
    </xf>
    <xf numFmtId="5" fontId="20" fillId="16" borderId="29" xfId="0" applyNumberFormat="1" applyFont="1" applyFill="1" applyBorder="1" applyAlignment="1">
      <alignment horizontal="left" vertical="center"/>
    </xf>
    <xf numFmtId="5" fontId="5" fillId="16" borderId="30" xfId="0" applyNumberFormat="1" applyFont="1" applyFill="1" applyBorder="1" applyAlignment="1">
      <alignment horizontal="right" vertical="center"/>
    </xf>
    <xf numFmtId="5" fontId="5" fillId="16" borderId="31" xfId="0" applyNumberFormat="1" applyFont="1" applyFill="1" applyBorder="1" applyAlignment="1">
      <alignment horizontal="right" vertical="center"/>
    </xf>
    <xf numFmtId="164" fontId="5" fillId="16" borderId="30" xfId="0" applyNumberFormat="1" applyFont="1" applyFill="1" applyBorder="1" applyAlignment="1">
      <alignment horizontal="left" vertical="center"/>
    </xf>
    <xf numFmtId="164" fontId="5" fillId="16" borderId="31" xfId="0" applyNumberFormat="1" applyFont="1" applyFill="1" applyBorder="1" applyAlignment="1">
      <alignment horizontal="left" vertical="center"/>
    </xf>
  </cellXfs>
  <cellStyles count="4">
    <cellStyle name="Currency 9" xfId="3" xr:uid="{1F5C3B2B-67DF-E649-92AF-63781C4FF32C}"/>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obstrachel/Downloads/FY2019%20Overage%20Calculations%20REV2018-09-1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bartsmith/Interlaken%20Town%20Team%20Dropbox/Interlaken%20Town%20Team%20Folder/Interlaken%20Town%20Clerk/Council%20-%20PC%20Meetings/2024%20Town%20Council%20Meetings/Town%20Council%202024-10-22%20Work%20Session/Meeting%20Materials/2024-10-22%20Interlaken%20FY2025%20Proposed%20Amended%20Budget.xlsx" TargetMode="External"/><Relationship Id="rId2" Type="http://schemas.microsoft.com/office/2019/04/relationships/externalLinkLongPath" Target="2024-10-22%20Interlaken%20FY2025%20Proposed%20Amended%20Budget.xlsx?DD62C89E" TargetMode="External"/><Relationship Id="rId1" Type="http://schemas.openxmlformats.org/officeDocument/2006/relationships/externalLinkPath" Target="file:///DD62C89E/2024-10-22%20Interlaken%20FY2025%20Proposed%20Amended%20Budg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arts/Interlaken%20Town%20Team%20Dropbox/Interlaken%20Town%20Team%20Folder/Interlaken%20Town%20Clerk/Financials-Reporting/Reports-Town%20Revenue%20and%20Expenses%20-%20Mac/FY2021/FY2021%20All%20Revenue%20&amp;%20Expenses%20rev0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art/Desktop/Interlaken%20Town/Taxation/Interlaken%20Lot%20Assessments%20Re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2018 Overage Readings+Charges"/>
      <sheetName val="FY2018 Overage Readings Values"/>
      <sheetName val="FY2018 Overage Re-Reads"/>
      <sheetName val="FY2018 Overage Issues"/>
      <sheetName val="FY2018 Empty Lots Charges"/>
      <sheetName val="FY2017 Readings"/>
      <sheetName val="Rates"/>
      <sheetName val="Rates for email"/>
      <sheetName val="2019 Projected Overage Charges"/>
      <sheetName val="Stats"/>
    </sheetNames>
    <sheetDataSet>
      <sheetData sheetId="0" refreshError="1"/>
      <sheetData sheetId="1" refreshError="1"/>
      <sheetData sheetId="2" refreshError="1"/>
      <sheetData sheetId="3" refreshError="1"/>
      <sheetData sheetId="4" refreshError="1"/>
      <sheetData sheetId="5" refreshError="1"/>
      <sheetData sheetId="6" refreshError="1">
        <row r="12">
          <cell r="F12">
            <v>2.5221238938053095E-3</v>
          </cell>
        </row>
        <row r="13">
          <cell r="F13">
            <v>3.2300884955752209E-3</v>
          </cell>
        </row>
        <row r="14">
          <cell r="F14">
            <v>3.7389380530973445E-3</v>
          </cell>
        </row>
        <row r="15">
          <cell r="F15">
            <v>4.5353982300884946E-3</v>
          </cell>
        </row>
        <row r="16">
          <cell r="F16">
            <v>7.0796460176991132E-3</v>
          </cell>
        </row>
        <row r="26">
          <cell r="C26">
            <v>113000</v>
          </cell>
        </row>
        <row r="46">
          <cell r="C46">
            <v>900</v>
          </cell>
        </row>
        <row r="47">
          <cell r="C47">
            <v>900</v>
          </cell>
        </row>
        <row r="48">
          <cell r="C48">
            <v>744</v>
          </cell>
        </row>
        <row r="51">
          <cell r="C51">
            <v>113000</v>
          </cell>
        </row>
      </sheetData>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FY2025 Adopted Budget"/>
      <sheetName val="Key Amendments"/>
      <sheetName val="Version Updates"/>
      <sheetName val="FY2025 Draft Budget"/>
      <sheetName val="FY2025 Line Notes"/>
      <sheetName val="General Fund Estimates"/>
      <sheetName val="Water System Estimates"/>
      <sheetName val="FY2021 Explanation"/>
      <sheetName val="FY2021 Notes"/>
      <sheetName val="Changes from Previous"/>
      <sheetName val="Water Connection Fee"/>
      <sheetName val="Meter Upgrade Costs"/>
      <sheetName val="FY2021 Water Rate Proposal"/>
      <sheetName val="FY2021 Water Forgiveness Prop"/>
      <sheetName val="Generator Grant"/>
      <sheetName val="10-Year Revenue Study"/>
      <sheetName val="Aging Chart Live"/>
      <sheetName val="Aging Table Reformat"/>
      <sheetName val="FY2020 DPW Site Water System"/>
      <sheetName val="Water Rate Amendment"/>
      <sheetName val="FY2020 Cash Flow"/>
      <sheetName val="FY2018 End Transfer List"/>
      <sheetName val="FY2018 End Transfers Summary"/>
      <sheetName val="Sheet1"/>
      <sheetName val="FY2018 End Transfers Details"/>
      <sheetName val="Water System Plan"/>
      <sheetName val="Adopted Budget Notes - Final"/>
      <sheetName val="Rev03 Budget Notes"/>
      <sheetName val="Changes"/>
      <sheetName val="Fee Summary"/>
      <sheetName val="Adjustments"/>
      <sheetName val="General Fund Analysis"/>
      <sheetName val="Summary of Changes(OLD)"/>
      <sheetName val="Sales Tax-B&amp;C Tax Revenue"/>
      <sheetName val="General Fund Cash Flow Est."/>
      <sheetName val="Water System Expenses"/>
      <sheetName val="Proposed Water Rates v.5"/>
      <sheetName val="Balances over time"/>
      <sheetName val="Year End Balances"/>
      <sheetName val="Top Job June 2017"/>
      <sheetName val="Party"/>
      <sheetName val="Charts"/>
      <sheetName val="Zion Accts"/>
      <sheetName val="Notes"/>
      <sheetName val="UT State Incom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1">
          <cell r="E21">
            <v>14200</v>
          </cell>
        </row>
        <row r="34">
          <cell r="E34">
            <v>28700</v>
          </cell>
        </row>
      </sheetData>
      <sheetData sheetId="12">
        <row r="26">
          <cell r="AC26">
            <v>7.4999999999999997E-3</v>
          </cell>
        </row>
        <row r="27">
          <cell r="AC27">
            <v>0.01</v>
          </cell>
        </row>
        <row r="28">
          <cell r="AC28">
            <v>1.2500000000000001E-2</v>
          </cell>
        </row>
        <row r="29">
          <cell r="AC29">
            <v>1.2500000000000001E-2</v>
          </cell>
        </row>
        <row r="30">
          <cell r="AC30">
            <v>2.5000000000000001E-2</v>
          </cell>
        </row>
        <row r="35">
          <cell r="AC35">
            <v>5.0000000000000001E-3</v>
          </cell>
        </row>
        <row r="36">
          <cell r="AC36">
            <v>7.4999999999999997E-3</v>
          </cell>
        </row>
        <row r="37">
          <cell r="AC37">
            <v>0.01</v>
          </cell>
        </row>
        <row r="38">
          <cell r="AC38">
            <v>0.01</v>
          </cell>
        </row>
        <row r="39">
          <cell r="AC39">
            <v>0.01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Y2021 Master Template"/>
      <sheetName val="Month Template"/>
      <sheetName val="Jul"/>
      <sheetName val="Aug"/>
      <sheetName val="Sep"/>
      <sheetName val="Oct"/>
      <sheetName val="Nov"/>
      <sheetName val="Dec"/>
      <sheetName val="Jan"/>
      <sheetName val="Feb"/>
      <sheetName val="Mar"/>
      <sheetName val="Apr"/>
      <sheetName val="May"/>
      <sheetName val="Jun"/>
      <sheetName val="QTR_1"/>
      <sheetName val="QTR_2"/>
      <sheetName val="QTR_3"/>
      <sheetName val="QTR_4"/>
      <sheetName val="QTR_1 thru QTR_2 "/>
      <sheetName val="QTR_1 thru QTR_3"/>
      <sheetName val="QTR_1 thru QTR_4"/>
      <sheetName val="Jul thru May"/>
      <sheetName val="Budget vs Actual"/>
      <sheetName val="Fiscal Year Start-End Balances"/>
      <sheetName val="Legal Expenses"/>
      <sheetName val="Transfers"/>
    </sheetNames>
    <sheetDataSet>
      <sheetData sheetId="0">
        <row r="2">
          <cell r="C2">
            <v>2021</v>
          </cell>
        </row>
        <row r="3">
          <cell r="C3">
            <v>2020</v>
          </cell>
        </row>
        <row r="5">
          <cell r="D5" t="str">
            <v>'FY2021 Master Template'!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Calcuation"/>
      <sheetName val="Chart Current"/>
      <sheetName val="Charts-Compare"/>
      <sheetName val="Assessment List"/>
      <sheetName val="Proposed Water Rates v.4 (2)"/>
      <sheetName val="TC Explanation"/>
      <sheetName val="Water System Plan"/>
    </sheetNames>
    <sheetDataSet>
      <sheetData sheetId="0">
        <row r="9">
          <cell r="B9">
            <v>69</v>
          </cell>
          <cell r="C9">
            <v>58</v>
          </cell>
        </row>
        <row r="16">
          <cell r="B16">
            <v>1.9000711278995604E-3</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reporting.auditor.utah.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D25E-C751-0A43-BD5B-A8B380865A5E}">
  <sheetPr>
    <pageSetUpPr fitToPage="1"/>
  </sheetPr>
  <dimension ref="A1:BI318"/>
  <sheetViews>
    <sheetView tabSelected="1" zoomScale="170" zoomScaleNormal="170" workbookViewId="0">
      <pane ySplit="5" topLeftCell="A6" activePane="bottomLeft" state="frozen"/>
      <selection pane="bottomLeft" activeCell="U307" sqref="U307"/>
    </sheetView>
  </sheetViews>
  <sheetFormatPr baseColWidth="10" defaultRowHeight="15" customHeight="1" x14ac:dyDescent="0.15"/>
  <cols>
    <col min="1" max="1" width="3.6640625" style="20" customWidth="1"/>
    <col min="2" max="2" width="3.6640625" customWidth="1"/>
    <col min="3" max="5" width="4.1640625" customWidth="1"/>
    <col min="6" max="6" width="45.83203125" customWidth="1"/>
    <col min="7" max="8" width="12.1640625" hidden="1" customWidth="1"/>
    <col min="9" max="16" width="12.33203125" hidden="1" customWidth="1"/>
    <col min="17" max="20" width="12.33203125" customWidth="1"/>
    <col min="21" max="21" width="60.83203125" customWidth="1"/>
    <col min="22" max="22" width="64" style="150" hidden="1" customWidth="1"/>
    <col min="23" max="23" width="49.1640625" style="3" hidden="1" customWidth="1"/>
    <col min="24" max="24" width="80.83203125" style="4" hidden="1" customWidth="1"/>
    <col min="25" max="25" width="43.33203125" hidden="1" customWidth="1"/>
    <col min="26" max="26" width="48" hidden="1" customWidth="1"/>
    <col min="27" max="27" width="15.5" customWidth="1"/>
    <col min="30" max="30" width="11.6640625" bestFit="1" customWidth="1"/>
  </cols>
  <sheetData>
    <row r="1" spans="1:61" ht="19" customHeight="1" thickBot="1" x14ac:dyDescent="0.2">
      <c r="A1" s="527"/>
      <c r="B1" s="527"/>
      <c r="C1" s="527"/>
      <c r="D1" s="527"/>
      <c r="E1" s="527"/>
      <c r="F1" s="527"/>
      <c r="G1" s="1"/>
      <c r="H1" s="1"/>
      <c r="I1" s="1"/>
      <c r="J1" s="1"/>
      <c r="K1" s="1"/>
      <c r="L1" s="1"/>
      <c r="M1" s="1"/>
      <c r="N1" s="1"/>
      <c r="O1" s="1"/>
      <c r="P1" s="1"/>
      <c r="Q1" s="1"/>
      <c r="R1" s="1"/>
      <c r="S1" s="1"/>
      <c r="T1" s="1"/>
      <c r="U1" s="1"/>
      <c r="V1" s="2"/>
    </row>
    <row r="2" spans="1:61" s="8" customFormat="1" ht="218" hidden="1" customHeight="1" x14ac:dyDescent="0.15">
      <c r="A2" s="528" t="s">
        <v>0</v>
      </c>
      <c r="B2" s="528"/>
      <c r="C2" s="528"/>
      <c r="D2" s="528"/>
      <c r="E2" s="528"/>
      <c r="F2" s="528"/>
      <c r="G2" s="1"/>
      <c r="H2" s="1"/>
      <c r="I2" s="1"/>
      <c r="J2" s="1"/>
      <c r="K2" s="1"/>
      <c r="L2" s="1"/>
      <c r="M2" s="1"/>
      <c r="N2" s="1"/>
      <c r="O2" s="1"/>
      <c r="P2" s="1"/>
      <c r="Q2" s="1"/>
      <c r="R2" s="1"/>
      <c r="S2" s="1"/>
      <c r="T2" s="1"/>
      <c r="U2" s="1"/>
      <c r="V2" s="2"/>
      <c r="W2" s="5"/>
      <c r="X2" s="6"/>
      <c r="Y2" s="7" t="s">
        <v>1</v>
      </c>
      <c r="Z2"/>
      <c r="AA2"/>
      <c r="AB2"/>
      <c r="AC2"/>
      <c r="AD2"/>
      <c r="AE2"/>
      <c r="AF2"/>
      <c r="AG2"/>
      <c r="AH2"/>
      <c r="AI2"/>
      <c r="AJ2"/>
      <c r="AK2"/>
      <c r="AL2"/>
      <c r="AM2"/>
      <c r="AN2"/>
      <c r="AO2"/>
      <c r="AP2"/>
      <c r="AQ2"/>
      <c r="AR2"/>
      <c r="AS2"/>
      <c r="AT2"/>
      <c r="AU2"/>
      <c r="AV2"/>
      <c r="AW2"/>
      <c r="AX2"/>
      <c r="AY2"/>
      <c r="AZ2"/>
      <c r="BA2"/>
      <c r="BB2"/>
      <c r="BC2"/>
      <c r="BD2"/>
      <c r="BE2"/>
      <c r="BF2"/>
      <c r="BG2"/>
      <c r="BH2"/>
      <c r="BI2"/>
    </row>
    <row r="3" spans="1:61" s="8" customFormat="1" ht="65" customHeight="1" thickBot="1" x14ac:dyDescent="0.2">
      <c r="A3" s="9"/>
      <c r="B3" s="529" t="s">
        <v>2</v>
      </c>
      <c r="C3" s="530"/>
      <c r="D3" s="530"/>
      <c r="E3" s="530"/>
      <c r="F3" s="530"/>
      <c r="G3" s="10" t="s">
        <v>3</v>
      </c>
      <c r="H3" s="10" t="s">
        <v>4</v>
      </c>
      <c r="I3" s="11" t="s">
        <v>5</v>
      </c>
      <c r="J3" s="10" t="s">
        <v>6</v>
      </c>
      <c r="K3" s="12" t="s">
        <v>7</v>
      </c>
      <c r="L3" s="10" t="s">
        <v>8</v>
      </c>
      <c r="M3" s="12" t="s">
        <v>9</v>
      </c>
      <c r="N3" s="10" t="s">
        <v>10</v>
      </c>
      <c r="O3" s="12" t="s">
        <v>11</v>
      </c>
      <c r="P3" s="10" t="s">
        <v>12</v>
      </c>
      <c r="Q3" s="12" t="s">
        <v>13</v>
      </c>
      <c r="R3" s="12" t="s">
        <v>14</v>
      </c>
      <c r="S3" s="10" t="s">
        <v>15</v>
      </c>
      <c r="T3" s="13" t="s">
        <v>16</v>
      </c>
      <c r="U3" s="14" t="s">
        <v>17</v>
      </c>
      <c r="V3" s="14" t="s">
        <v>18</v>
      </c>
      <c r="W3" s="15" t="s">
        <v>19</v>
      </c>
      <c r="X3" s="16" t="s">
        <v>20</v>
      </c>
      <c r="Y3" s="17" t="s">
        <v>21</v>
      </c>
      <c r="Z3" s="18" t="s">
        <v>22</v>
      </c>
      <c r="AA3" s="19"/>
      <c r="AB3" s="19"/>
      <c r="AC3" s="19"/>
      <c r="AD3" s="19"/>
      <c r="AE3" s="19"/>
      <c r="AF3" s="19"/>
      <c r="AG3" s="19"/>
      <c r="AH3" s="19"/>
      <c r="AI3" s="19"/>
      <c r="AJ3" s="19"/>
      <c r="AK3"/>
      <c r="AL3"/>
      <c r="AM3"/>
      <c r="AN3"/>
      <c r="AO3"/>
      <c r="AP3"/>
      <c r="AQ3"/>
      <c r="AR3"/>
      <c r="AS3"/>
      <c r="AT3"/>
      <c r="AU3"/>
      <c r="AV3"/>
      <c r="AW3"/>
      <c r="AX3"/>
      <c r="AY3"/>
      <c r="AZ3"/>
      <c r="BA3"/>
      <c r="BB3"/>
      <c r="BC3"/>
      <c r="BD3"/>
      <c r="BE3"/>
      <c r="BF3"/>
      <c r="BG3"/>
      <c r="BH3"/>
      <c r="BI3"/>
    </row>
    <row r="4" spans="1:61" ht="26" hidden="1" customHeight="1" x14ac:dyDescent="0.15">
      <c r="F4" s="21" t="s">
        <v>23</v>
      </c>
      <c r="G4" s="22" t="s">
        <v>24</v>
      </c>
      <c r="H4" s="22" t="s">
        <v>25</v>
      </c>
      <c r="I4" s="22"/>
      <c r="J4" s="22"/>
      <c r="K4" s="22"/>
      <c r="L4" s="23"/>
      <c r="M4" s="23"/>
      <c r="N4" s="23"/>
      <c r="O4" s="23"/>
      <c r="P4" s="23"/>
      <c r="Q4" s="23"/>
      <c r="R4" s="23"/>
      <c r="S4" s="23"/>
      <c r="T4" s="23"/>
      <c r="U4" s="23"/>
      <c r="V4" s="24"/>
      <c r="W4" s="25"/>
      <c r="X4" s="26"/>
      <c r="Z4" s="27"/>
    </row>
    <row r="5" spans="1:61" ht="14" hidden="1" customHeight="1" x14ac:dyDescent="0.15">
      <c r="G5" s="28">
        <v>54763</v>
      </c>
      <c r="H5" s="28">
        <f>G82</f>
        <v>87343.719999999972</v>
      </c>
      <c r="I5" s="28"/>
      <c r="J5" s="28"/>
      <c r="K5" s="28"/>
      <c r="L5" s="29"/>
      <c r="M5" s="29"/>
      <c r="N5" s="29"/>
      <c r="O5" s="29"/>
      <c r="P5" s="29"/>
      <c r="Q5" s="29"/>
      <c r="R5" s="29"/>
      <c r="S5" s="29"/>
      <c r="T5" s="29"/>
      <c r="U5" s="29"/>
      <c r="V5" s="30"/>
      <c r="W5" s="31"/>
      <c r="X5" s="32"/>
      <c r="Z5" s="27"/>
    </row>
    <row r="6" spans="1:61" ht="15" customHeight="1" x14ac:dyDescent="0.15">
      <c r="A6" s="33">
        <v>1</v>
      </c>
      <c r="B6" s="531" t="s">
        <v>26</v>
      </c>
      <c r="C6" s="531"/>
      <c r="D6" s="531"/>
      <c r="E6" s="531"/>
      <c r="F6" s="531"/>
      <c r="G6" s="34"/>
      <c r="H6" s="34"/>
      <c r="I6" s="35"/>
      <c r="J6" s="34"/>
      <c r="K6" s="35"/>
      <c r="L6" s="34"/>
      <c r="M6" s="34"/>
      <c r="N6" s="34"/>
      <c r="O6" s="34"/>
      <c r="P6" s="34"/>
      <c r="Q6" s="34"/>
      <c r="R6" s="34"/>
      <c r="S6" s="34"/>
      <c r="T6" s="34"/>
      <c r="U6" s="34"/>
      <c r="V6" s="36"/>
      <c r="W6" s="37"/>
      <c r="X6" s="37" t="s">
        <v>27</v>
      </c>
      <c r="Y6" s="38" t="s">
        <v>28</v>
      </c>
      <c r="Z6" s="27"/>
    </row>
    <row r="7" spans="1:61" ht="5" customHeight="1" x14ac:dyDescent="0.15">
      <c r="A7" s="33">
        <v>2</v>
      </c>
      <c r="B7" s="377"/>
      <c r="C7" s="377"/>
      <c r="D7" s="377"/>
      <c r="E7" s="377"/>
      <c r="F7" s="377"/>
      <c r="G7" s="34"/>
      <c r="H7" s="34"/>
      <c r="I7" s="35"/>
      <c r="J7" s="34"/>
      <c r="K7" s="35"/>
      <c r="L7" s="34"/>
      <c r="M7" s="34"/>
      <c r="N7" s="34"/>
      <c r="O7" s="34"/>
      <c r="P7" s="34"/>
      <c r="Q7" s="34"/>
      <c r="R7" s="34"/>
      <c r="S7" s="34"/>
      <c r="T7" s="34"/>
      <c r="U7" s="34"/>
      <c r="V7" s="36"/>
      <c r="W7" s="39"/>
      <c r="X7" s="40"/>
      <c r="Y7" s="41" t="s">
        <v>29</v>
      </c>
      <c r="Z7" s="27"/>
    </row>
    <row r="8" spans="1:61" ht="15" customHeight="1" x14ac:dyDescent="0.15">
      <c r="A8" s="33">
        <v>3</v>
      </c>
      <c r="B8" s="532" t="s">
        <v>30</v>
      </c>
      <c r="C8" s="533"/>
      <c r="D8" s="533"/>
      <c r="E8" s="533"/>
      <c r="F8" s="534"/>
      <c r="G8" s="42"/>
      <c r="H8" s="34"/>
      <c r="I8" s="35"/>
      <c r="J8" s="34"/>
      <c r="K8" s="35"/>
      <c r="L8" s="34"/>
      <c r="M8" s="34"/>
      <c r="N8" s="34"/>
      <c r="O8" s="34"/>
      <c r="P8" s="34"/>
      <c r="Q8" s="34"/>
      <c r="R8" s="34"/>
      <c r="S8" s="34"/>
      <c r="T8" s="34"/>
      <c r="U8" s="43"/>
      <c r="V8" s="36"/>
      <c r="W8" s="44"/>
      <c r="X8" s="45"/>
      <c r="Y8" s="46"/>
      <c r="Z8" s="27"/>
    </row>
    <row r="9" spans="1:61" ht="15" customHeight="1" x14ac:dyDescent="0.15">
      <c r="A9" s="33">
        <v>5</v>
      </c>
      <c r="B9" s="47"/>
      <c r="C9" s="415" t="s">
        <v>31</v>
      </c>
      <c r="D9" s="415"/>
      <c r="E9" s="415"/>
      <c r="F9" s="415"/>
      <c r="G9" s="49">
        <v>79042.429999999993</v>
      </c>
      <c r="H9" s="50">
        <v>121248</v>
      </c>
      <c r="I9" s="51">
        <v>118000</v>
      </c>
      <c r="J9" s="50">
        <v>110617.82</v>
      </c>
      <c r="K9" s="51">
        <v>118000</v>
      </c>
      <c r="L9" s="52">
        <v>133724</v>
      </c>
      <c r="M9" s="53">
        <v>150000</v>
      </c>
      <c r="N9" s="50">
        <v>122906</v>
      </c>
      <c r="O9" s="50">
        <v>190000</v>
      </c>
      <c r="P9" s="50">
        <v>191595.56</v>
      </c>
      <c r="Q9" s="50">
        <v>200000</v>
      </c>
      <c r="R9" s="50">
        <v>200000</v>
      </c>
      <c r="S9" s="50">
        <v>200000</v>
      </c>
      <c r="T9" s="54">
        <v>310000</v>
      </c>
      <c r="U9" s="55" t="s">
        <v>32</v>
      </c>
      <c r="V9" s="56" t="str">
        <f>"Proposed 25% increase in tax rate. Tax increase of $200 average per lot."</f>
        <v>Proposed 25% increase in tax rate. Tax increase of $200 average per lot.</v>
      </c>
      <c r="W9" s="48" t="s">
        <v>33</v>
      </c>
      <c r="X9" s="57" t="s">
        <v>34</v>
      </c>
      <c r="Y9" s="58" t="s">
        <v>35</v>
      </c>
      <c r="AD9" s="59"/>
    </row>
    <row r="10" spans="1:61" ht="15" hidden="1" customHeight="1" x14ac:dyDescent="0.15">
      <c r="A10" s="33">
        <v>6</v>
      </c>
      <c r="B10" s="47"/>
      <c r="C10" s="489" t="s">
        <v>36</v>
      </c>
      <c r="D10" s="489"/>
      <c r="E10" s="489"/>
      <c r="F10" s="489"/>
      <c r="G10" s="50">
        <v>0</v>
      </c>
      <c r="H10" s="50">
        <v>0</v>
      </c>
      <c r="I10" s="51">
        <v>0</v>
      </c>
      <c r="J10" s="50"/>
      <c r="K10" s="51"/>
      <c r="L10" s="52"/>
      <c r="M10" s="50"/>
      <c r="N10" s="50"/>
      <c r="O10" s="50"/>
      <c r="P10" s="50"/>
      <c r="Q10" s="50"/>
      <c r="R10" s="50"/>
      <c r="S10" s="50"/>
      <c r="T10" s="50"/>
      <c r="U10" s="48"/>
      <c r="V10" s="60"/>
      <c r="W10" s="48"/>
      <c r="X10" s="61" t="s">
        <v>37</v>
      </c>
      <c r="Y10" s="62" t="s">
        <v>38</v>
      </c>
      <c r="AD10" s="59"/>
    </row>
    <row r="11" spans="1:61" ht="15" hidden="1" customHeight="1" x14ac:dyDescent="0.15">
      <c r="A11" s="33">
        <v>7</v>
      </c>
      <c r="B11" s="47"/>
      <c r="C11" s="489" t="s">
        <v>39</v>
      </c>
      <c r="D11" s="489"/>
      <c r="E11" s="489"/>
      <c r="F11" s="489"/>
      <c r="G11" s="50">
        <v>0</v>
      </c>
      <c r="H11" s="50">
        <v>0</v>
      </c>
      <c r="I11" s="51">
        <v>0</v>
      </c>
      <c r="J11" s="50"/>
      <c r="K11" s="51"/>
      <c r="L11" s="52"/>
      <c r="M11" s="50"/>
      <c r="N11" s="50"/>
      <c r="O11" s="50"/>
      <c r="P11" s="50"/>
      <c r="Q11" s="50"/>
      <c r="R11" s="50"/>
      <c r="S11" s="50"/>
      <c r="T11" s="50"/>
      <c r="U11" s="48"/>
      <c r="V11" s="63"/>
      <c r="W11" s="48"/>
      <c r="X11" s="61" t="s">
        <v>37</v>
      </c>
      <c r="Y11" t="s">
        <v>40</v>
      </c>
      <c r="AD11" s="59"/>
    </row>
    <row r="12" spans="1:61" ht="15" customHeight="1" x14ac:dyDescent="0.15">
      <c r="A12" s="33">
        <v>8</v>
      </c>
      <c r="B12" s="47"/>
      <c r="C12" s="464" t="s">
        <v>41</v>
      </c>
      <c r="D12" s="465"/>
      <c r="E12" s="465"/>
      <c r="F12" s="466"/>
      <c r="G12" s="50">
        <v>24880.9</v>
      </c>
      <c r="H12" s="50">
        <v>28186</v>
      </c>
      <c r="I12" s="51">
        <v>22000</v>
      </c>
      <c r="J12" s="50">
        <v>25653.690000000002</v>
      </c>
      <c r="K12" s="51">
        <v>28000</v>
      </c>
      <c r="L12" s="52">
        <v>36084</v>
      </c>
      <c r="M12" s="50">
        <v>32000</v>
      </c>
      <c r="N12" s="50">
        <v>31629</v>
      </c>
      <c r="O12" s="50">
        <v>32000</v>
      </c>
      <c r="P12" s="50">
        <v>31034.429999999997</v>
      </c>
      <c r="Q12" s="50">
        <v>34000</v>
      </c>
      <c r="R12" s="50">
        <v>34000</v>
      </c>
      <c r="S12" s="50">
        <v>34000</v>
      </c>
      <c r="T12" s="50">
        <v>34000</v>
      </c>
      <c r="U12" s="48"/>
      <c r="V12" s="66"/>
      <c r="W12" s="48" t="s">
        <v>42</v>
      </c>
      <c r="X12" s="57" t="s">
        <v>43</v>
      </c>
      <c r="Y12" t="s">
        <v>44</v>
      </c>
      <c r="AD12" s="59"/>
    </row>
    <row r="13" spans="1:61" ht="15" customHeight="1" x14ac:dyDescent="0.15">
      <c r="A13" s="33">
        <v>10</v>
      </c>
      <c r="B13" s="67"/>
      <c r="C13" s="415" t="s">
        <v>45</v>
      </c>
      <c r="D13" s="415"/>
      <c r="E13" s="415"/>
      <c r="F13" s="415"/>
      <c r="G13" s="50">
        <v>136.42000000000002</v>
      </c>
      <c r="H13" s="50">
        <v>228</v>
      </c>
      <c r="I13" s="51">
        <v>200</v>
      </c>
      <c r="J13" s="50">
        <v>32.589999999999996</v>
      </c>
      <c r="K13" s="51">
        <v>30</v>
      </c>
      <c r="L13" s="52">
        <v>34</v>
      </c>
      <c r="M13" s="50">
        <v>30</v>
      </c>
      <c r="N13" s="50">
        <v>234</v>
      </c>
      <c r="O13" s="50">
        <v>200</v>
      </c>
      <c r="P13" s="50">
        <v>201.3</v>
      </c>
      <c r="Q13" s="50">
        <v>130</v>
      </c>
      <c r="R13" s="50">
        <v>130</v>
      </c>
      <c r="S13" s="50">
        <v>130</v>
      </c>
      <c r="T13" s="50">
        <v>130</v>
      </c>
      <c r="U13" s="48"/>
      <c r="V13" s="66"/>
      <c r="W13" s="48"/>
      <c r="X13" s="61" t="s">
        <v>46</v>
      </c>
      <c r="Y13" s="68" t="s">
        <v>47</v>
      </c>
    </row>
    <row r="14" spans="1:61" ht="15" hidden="1" customHeight="1" x14ac:dyDescent="0.15">
      <c r="A14" s="33">
        <v>12</v>
      </c>
      <c r="B14" s="67"/>
      <c r="C14" s="489" t="s">
        <v>48</v>
      </c>
      <c r="D14" s="489"/>
      <c r="E14" s="489"/>
      <c r="F14" s="489"/>
      <c r="G14" s="50">
        <f>74.15+50</f>
        <v>124.15</v>
      </c>
      <c r="H14" s="50">
        <v>0</v>
      </c>
      <c r="I14" s="51"/>
      <c r="J14" s="50"/>
      <c r="K14" s="51"/>
      <c r="L14" s="52"/>
      <c r="M14" s="50"/>
      <c r="N14" s="50"/>
      <c r="O14" s="50"/>
      <c r="P14" s="50"/>
      <c r="Q14" s="50"/>
      <c r="R14" s="50"/>
      <c r="S14" s="50"/>
      <c r="T14" s="50"/>
      <c r="U14" s="48"/>
      <c r="V14" s="66"/>
      <c r="W14" s="48"/>
      <c r="X14" s="61" t="s">
        <v>37</v>
      </c>
      <c r="Y14" t="s">
        <v>49</v>
      </c>
    </row>
    <row r="15" spans="1:61" ht="15" customHeight="1" x14ac:dyDescent="0.15">
      <c r="A15" s="33">
        <v>13</v>
      </c>
      <c r="B15" s="67"/>
      <c r="C15" s="464" t="s">
        <v>50</v>
      </c>
      <c r="D15" s="465"/>
      <c r="E15" s="465"/>
      <c r="F15" s="466"/>
      <c r="G15" s="50">
        <v>18605.439999999999</v>
      </c>
      <c r="H15" s="50">
        <v>20068</v>
      </c>
      <c r="I15" s="51">
        <v>18408</v>
      </c>
      <c r="J15" s="50">
        <v>16043.589999999998</v>
      </c>
      <c r="K15" s="51">
        <v>18408</v>
      </c>
      <c r="L15" s="52">
        <v>23419</v>
      </c>
      <c r="M15" s="50">
        <v>22000</v>
      </c>
      <c r="N15" s="50">
        <v>20503</v>
      </c>
      <c r="O15" s="50">
        <v>30000</v>
      </c>
      <c r="P15" s="50">
        <v>33421.409999999996</v>
      </c>
      <c r="Q15" s="50">
        <v>26000</v>
      </c>
      <c r="R15" s="50">
        <v>26000</v>
      </c>
      <c r="S15" s="50">
        <v>26000</v>
      </c>
      <c r="T15" s="50">
        <v>26000</v>
      </c>
      <c r="U15" s="48"/>
      <c r="V15" s="66"/>
      <c r="W15" s="48" t="s">
        <v>42</v>
      </c>
      <c r="X15" s="57" t="s">
        <v>51</v>
      </c>
      <c r="Y15" t="s">
        <v>51</v>
      </c>
      <c r="AA15" s="69"/>
    </row>
    <row r="16" spans="1:61" ht="15" hidden="1" customHeight="1" x14ac:dyDescent="0.15">
      <c r="A16" s="33">
        <v>14</v>
      </c>
      <c r="B16" s="70"/>
      <c r="C16" s="489" t="s">
        <v>52</v>
      </c>
      <c r="D16" s="489"/>
      <c r="E16" s="489"/>
      <c r="F16" s="489"/>
      <c r="G16" s="50">
        <f>150+350+150+250</f>
        <v>900</v>
      </c>
      <c r="H16" s="50">
        <v>0</v>
      </c>
      <c r="I16" s="51">
        <v>0</v>
      </c>
      <c r="J16" s="50"/>
      <c r="K16" s="51"/>
      <c r="L16" s="52"/>
      <c r="M16" s="50"/>
      <c r="N16" s="50"/>
      <c r="O16" s="50"/>
      <c r="P16" s="50"/>
      <c r="Q16" s="50"/>
      <c r="R16" s="50"/>
      <c r="S16" s="50"/>
      <c r="T16" s="50"/>
      <c r="U16" s="48"/>
      <c r="V16" s="66"/>
      <c r="W16" s="48"/>
      <c r="X16" s="57" t="s">
        <v>37</v>
      </c>
      <c r="Y16" t="s">
        <v>53</v>
      </c>
      <c r="AA16" s="69"/>
    </row>
    <row r="17" spans="1:28" ht="15" hidden="1" customHeight="1" x14ac:dyDescent="0.15">
      <c r="A17" s="9">
        <v>15</v>
      </c>
      <c r="B17" s="70"/>
      <c r="C17" s="489" t="s">
        <v>54</v>
      </c>
      <c r="D17" s="489"/>
      <c r="E17" s="489"/>
      <c r="F17" s="489"/>
      <c r="G17" s="50">
        <v>0</v>
      </c>
      <c r="H17" s="50">
        <v>0</v>
      </c>
      <c r="I17" s="71">
        <v>1200</v>
      </c>
      <c r="J17" s="50"/>
      <c r="K17" s="51"/>
      <c r="L17" s="52"/>
      <c r="M17" s="50"/>
      <c r="N17" s="50"/>
      <c r="O17" s="50"/>
      <c r="P17" s="50"/>
      <c r="Q17" s="50"/>
      <c r="R17" s="50"/>
      <c r="S17" s="50"/>
      <c r="T17" s="50"/>
      <c r="U17" s="48"/>
      <c r="V17" s="66"/>
      <c r="W17" s="48"/>
      <c r="X17" s="57" t="s">
        <v>55</v>
      </c>
      <c r="Y17" s="72" t="s">
        <v>56</v>
      </c>
      <c r="AA17" s="69"/>
    </row>
    <row r="18" spans="1:28" ht="15" customHeight="1" x14ac:dyDescent="0.15">
      <c r="A18" s="9" t="s">
        <v>57</v>
      </c>
      <c r="B18" s="67"/>
      <c r="C18" s="415" t="s">
        <v>58</v>
      </c>
      <c r="D18" s="415"/>
      <c r="E18" s="415"/>
      <c r="F18" s="415"/>
      <c r="G18" s="50"/>
      <c r="H18" s="50"/>
      <c r="I18" s="71">
        <v>20115</v>
      </c>
      <c r="J18" s="50">
        <v>20115</v>
      </c>
      <c r="K18" s="51">
        <v>0</v>
      </c>
      <c r="L18" s="52">
        <v>0</v>
      </c>
      <c r="M18" s="50">
        <v>0</v>
      </c>
      <c r="N18" s="50">
        <v>0</v>
      </c>
      <c r="O18" s="50">
        <v>0</v>
      </c>
      <c r="P18" s="50">
        <v>0</v>
      </c>
      <c r="Q18" s="50">
        <v>0</v>
      </c>
      <c r="R18" s="50">
        <v>0</v>
      </c>
      <c r="S18" s="50">
        <v>0</v>
      </c>
      <c r="T18" s="50">
        <v>0</v>
      </c>
      <c r="U18" s="48"/>
      <c r="V18" s="66"/>
      <c r="W18" s="48"/>
      <c r="X18" s="57" t="s">
        <v>59</v>
      </c>
      <c r="Y18" s="73" t="s">
        <v>60</v>
      </c>
      <c r="AA18" s="69"/>
    </row>
    <row r="19" spans="1:28" ht="15" customHeight="1" x14ac:dyDescent="0.15">
      <c r="A19" s="9" t="s">
        <v>61</v>
      </c>
      <c r="B19" s="70"/>
      <c r="C19" s="416" t="s">
        <v>62</v>
      </c>
      <c r="D19" s="416"/>
      <c r="E19" s="416"/>
      <c r="F19" s="416"/>
      <c r="G19" s="75"/>
      <c r="H19" s="75"/>
      <c r="I19" s="76"/>
      <c r="J19" s="50"/>
      <c r="K19" s="51">
        <v>0</v>
      </c>
      <c r="L19" s="52">
        <v>0</v>
      </c>
      <c r="M19" s="50">
        <v>0</v>
      </c>
      <c r="N19" s="50">
        <v>0</v>
      </c>
      <c r="O19" s="50">
        <v>0</v>
      </c>
      <c r="P19" s="50">
        <v>0</v>
      </c>
      <c r="Q19" s="50">
        <v>0</v>
      </c>
      <c r="R19" s="50">
        <v>0</v>
      </c>
      <c r="S19" s="50">
        <v>0</v>
      </c>
      <c r="T19" s="50">
        <v>0</v>
      </c>
      <c r="U19" s="48"/>
      <c r="V19" s="66"/>
      <c r="W19" s="48"/>
      <c r="X19" s="57" t="s">
        <v>59</v>
      </c>
      <c r="Y19" s="73" t="s">
        <v>60</v>
      </c>
    </row>
    <row r="20" spans="1:28" ht="15" customHeight="1" x14ac:dyDescent="0.15">
      <c r="A20" s="9" t="s">
        <v>63</v>
      </c>
      <c r="B20" s="70"/>
      <c r="C20" s="416" t="s">
        <v>64</v>
      </c>
      <c r="D20" s="416"/>
      <c r="E20" s="416"/>
      <c r="F20" s="416"/>
      <c r="G20" s="75"/>
      <c r="H20" s="75"/>
      <c r="I20" s="76"/>
      <c r="J20" s="50">
        <v>12185</v>
      </c>
      <c r="K20" s="51">
        <v>200</v>
      </c>
      <c r="L20" s="52">
        <v>0</v>
      </c>
      <c r="M20" s="50">
        <v>0</v>
      </c>
      <c r="N20" s="50">
        <v>0</v>
      </c>
      <c r="O20" s="50">
        <v>0</v>
      </c>
      <c r="P20" s="50">
        <v>0</v>
      </c>
      <c r="Q20" s="50">
        <v>0</v>
      </c>
      <c r="R20" s="50">
        <v>0</v>
      </c>
      <c r="S20" s="50">
        <v>0</v>
      </c>
      <c r="T20" s="50">
        <v>0</v>
      </c>
      <c r="U20" s="48"/>
      <c r="V20" s="66"/>
      <c r="W20" s="48"/>
      <c r="X20" s="57" t="s">
        <v>65</v>
      </c>
      <c r="Y20" s="73" t="s">
        <v>60</v>
      </c>
    </row>
    <row r="21" spans="1:28" ht="15" customHeight="1" thickBot="1" x14ac:dyDescent="0.2">
      <c r="A21" s="9" t="s">
        <v>66</v>
      </c>
      <c r="B21" s="70"/>
      <c r="C21" s="77" t="s">
        <v>67</v>
      </c>
      <c r="D21" s="77"/>
      <c r="E21" s="77"/>
      <c r="F21" s="77"/>
      <c r="G21" s="75"/>
      <c r="H21" s="75"/>
      <c r="I21" s="76"/>
      <c r="J21" s="75"/>
      <c r="K21" s="78">
        <v>1500</v>
      </c>
      <c r="L21" s="52">
        <v>0</v>
      </c>
      <c r="M21" s="50">
        <v>0</v>
      </c>
      <c r="N21" s="50">
        <v>0</v>
      </c>
      <c r="O21" s="50">
        <v>1000</v>
      </c>
      <c r="P21" s="50">
        <v>1000</v>
      </c>
      <c r="Q21" s="50">
        <v>0</v>
      </c>
      <c r="R21" s="79">
        <v>4200</v>
      </c>
      <c r="S21" s="79">
        <v>4200</v>
      </c>
      <c r="T21" s="54">
        <v>1000</v>
      </c>
      <c r="U21" s="77" t="s">
        <v>68</v>
      </c>
      <c r="V21" s="66"/>
      <c r="W21" s="48"/>
      <c r="X21" s="57" t="s">
        <v>69</v>
      </c>
      <c r="Y21" s="73" t="s">
        <v>70</v>
      </c>
      <c r="AA21" s="69"/>
    </row>
    <row r="22" spans="1:28" ht="15" customHeight="1" thickBot="1" x14ac:dyDescent="0.2">
      <c r="A22" s="9">
        <v>16</v>
      </c>
      <c r="B22" s="535" t="s">
        <v>71</v>
      </c>
      <c r="C22" s="536"/>
      <c r="D22" s="536"/>
      <c r="E22" s="536"/>
      <c r="F22" s="537"/>
      <c r="G22" s="538">
        <f t="shared" ref="G22:K22" si="0">SUM(G9:G21)</f>
        <v>123689.33999999998</v>
      </c>
      <c r="H22" s="539">
        <f t="shared" si="0"/>
        <v>169730</v>
      </c>
      <c r="I22" s="540">
        <f t="shared" si="0"/>
        <v>179923</v>
      </c>
      <c r="J22" s="540">
        <f t="shared" si="0"/>
        <v>184647.69</v>
      </c>
      <c r="K22" s="540">
        <f t="shared" si="0"/>
        <v>166138</v>
      </c>
      <c r="L22" s="541">
        <f t="shared" ref="L22:T22" si="1">SUM(L9:L21)</f>
        <v>193261</v>
      </c>
      <c r="M22" s="541">
        <f t="shared" si="1"/>
        <v>204030</v>
      </c>
      <c r="N22" s="541">
        <f t="shared" si="1"/>
        <v>175272</v>
      </c>
      <c r="O22" s="541">
        <f t="shared" si="1"/>
        <v>253200</v>
      </c>
      <c r="P22" s="541">
        <f t="shared" si="1"/>
        <v>257252.69999999998</v>
      </c>
      <c r="Q22" s="542">
        <f t="shared" si="1"/>
        <v>260130</v>
      </c>
      <c r="R22" s="542">
        <f t="shared" si="1"/>
        <v>264330</v>
      </c>
      <c r="S22" s="542">
        <f t="shared" si="1"/>
        <v>264330</v>
      </c>
      <c r="T22" s="542">
        <f t="shared" si="1"/>
        <v>371130</v>
      </c>
      <c r="U22" s="543"/>
      <c r="V22" s="81"/>
      <c r="W22" s="80"/>
      <c r="X22" s="57"/>
    </row>
    <row r="23" spans="1:28" ht="5" customHeight="1" x14ac:dyDescent="0.15">
      <c r="A23" s="33">
        <v>17</v>
      </c>
      <c r="B23" s="437"/>
      <c r="C23" s="438"/>
      <c r="D23" s="438"/>
      <c r="E23" s="438"/>
      <c r="F23" s="439"/>
      <c r="G23" s="82"/>
      <c r="H23" s="82"/>
      <c r="I23" s="83"/>
      <c r="J23" s="82"/>
      <c r="K23" s="83"/>
      <c r="L23" s="84"/>
      <c r="M23" s="85"/>
      <c r="N23" s="85"/>
      <c r="O23" s="85"/>
      <c r="P23" s="85"/>
      <c r="Q23" s="85"/>
      <c r="R23" s="85"/>
      <c r="S23" s="85"/>
      <c r="T23" s="85"/>
      <c r="U23" s="86"/>
      <c r="V23" s="87"/>
      <c r="W23" s="88"/>
      <c r="X23" s="57"/>
    </row>
    <row r="24" spans="1:28" ht="15" customHeight="1" x14ac:dyDescent="0.15">
      <c r="A24" s="33">
        <v>18</v>
      </c>
      <c r="B24" s="421" t="s">
        <v>72</v>
      </c>
      <c r="C24" s="422"/>
      <c r="D24" s="422"/>
      <c r="E24" s="422"/>
      <c r="F24" s="423"/>
      <c r="G24" s="89"/>
      <c r="H24" s="89"/>
      <c r="I24" s="90"/>
      <c r="J24" s="89"/>
      <c r="K24" s="90"/>
      <c r="L24" s="84"/>
      <c r="M24" s="85"/>
      <c r="N24" s="85"/>
      <c r="O24" s="85"/>
      <c r="P24" s="85"/>
      <c r="Q24" s="85"/>
      <c r="R24" s="85"/>
      <c r="S24" s="85"/>
      <c r="T24" s="85"/>
      <c r="U24" s="48"/>
      <c r="V24" s="87"/>
      <c r="W24" s="88"/>
      <c r="X24" s="57"/>
    </row>
    <row r="25" spans="1:28" ht="15" customHeight="1" x14ac:dyDescent="0.15">
      <c r="A25" s="33">
        <v>19</v>
      </c>
      <c r="B25" s="91"/>
      <c r="C25" s="464" t="s">
        <v>73</v>
      </c>
      <c r="D25" s="465"/>
      <c r="E25" s="465"/>
      <c r="F25" s="466"/>
      <c r="G25" s="92">
        <v>1600</v>
      </c>
      <c r="H25" s="92">
        <v>2450</v>
      </c>
      <c r="I25" s="71">
        <v>1500</v>
      </c>
      <c r="J25" s="50">
        <v>1075</v>
      </c>
      <c r="K25" s="51">
        <v>900</v>
      </c>
      <c r="L25" s="52">
        <v>2750</v>
      </c>
      <c r="M25" s="92">
        <f>4*450</f>
        <v>1800</v>
      </c>
      <c r="N25" s="92">
        <v>0</v>
      </c>
      <c r="O25" s="92">
        <v>2463</v>
      </c>
      <c r="P25" s="92">
        <v>2463</v>
      </c>
      <c r="Q25" s="92">
        <f>4*450</f>
        <v>1800</v>
      </c>
      <c r="R25" s="92">
        <f>4*450</f>
        <v>1800</v>
      </c>
      <c r="S25" s="92">
        <f>4*450</f>
        <v>1800</v>
      </c>
      <c r="T25" s="92">
        <f>4*450</f>
        <v>1800</v>
      </c>
      <c r="U25" s="93" t="s">
        <v>74</v>
      </c>
      <c r="V25" s="94"/>
      <c r="W25" s="48" t="s">
        <v>75</v>
      </c>
      <c r="X25" s="57" t="s">
        <v>76</v>
      </c>
      <c r="Y25" s="58" t="s">
        <v>77</v>
      </c>
    </row>
    <row r="26" spans="1:28" ht="15" customHeight="1" x14ac:dyDescent="0.15">
      <c r="A26" s="33">
        <v>20</v>
      </c>
      <c r="B26" s="91"/>
      <c r="C26" s="77" t="s">
        <v>78</v>
      </c>
      <c r="D26" s="77"/>
      <c r="E26" s="77"/>
      <c r="F26" s="77"/>
      <c r="G26" s="92">
        <v>28666</v>
      </c>
      <c r="H26" s="95">
        <v>0</v>
      </c>
      <c r="I26" s="96">
        <v>30500</v>
      </c>
      <c r="J26" s="50">
        <v>35000</v>
      </c>
      <c r="K26" s="51">
        <v>30500</v>
      </c>
      <c r="L26" s="52">
        <v>20000</v>
      </c>
      <c r="M26" s="95">
        <v>35500</v>
      </c>
      <c r="N26" s="95">
        <v>0</v>
      </c>
      <c r="O26" s="92">
        <v>65000</v>
      </c>
      <c r="P26" s="92">
        <v>65000</v>
      </c>
      <c r="Q26" s="95">
        <v>80000</v>
      </c>
      <c r="R26" s="95">
        <v>80000</v>
      </c>
      <c r="S26" s="79">
        <v>95000</v>
      </c>
      <c r="T26" s="54">
        <v>100000</v>
      </c>
      <c r="U26" s="77" t="s">
        <v>79</v>
      </c>
      <c r="V26" s="56" t="s">
        <v>80</v>
      </c>
      <c r="W26" s="97" t="s">
        <v>81</v>
      </c>
      <c r="X26" s="57" t="s">
        <v>82</v>
      </c>
      <c r="Y26" s="58" t="s">
        <v>82</v>
      </c>
      <c r="Z26" s="98" t="s">
        <v>83</v>
      </c>
    </row>
    <row r="27" spans="1:28" ht="15" customHeight="1" x14ac:dyDescent="0.15">
      <c r="A27" s="33">
        <v>21</v>
      </c>
      <c r="B27" s="91"/>
      <c r="C27" s="77" t="s">
        <v>84</v>
      </c>
      <c r="D27" s="77"/>
      <c r="E27" s="77"/>
      <c r="F27" s="77"/>
      <c r="G27" s="92">
        <v>0</v>
      </c>
      <c r="H27" s="92">
        <v>0</v>
      </c>
      <c r="I27" s="71">
        <v>90000</v>
      </c>
      <c r="J27" s="50">
        <v>50000</v>
      </c>
      <c r="K27" s="51">
        <v>50000</v>
      </c>
      <c r="L27" s="52">
        <v>50000</v>
      </c>
      <c r="M27" s="99">
        <v>0</v>
      </c>
      <c r="N27" s="50">
        <v>0</v>
      </c>
      <c r="O27" s="50">
        <v>0</v>
      </c>
      <c r="P27" s="50">
        <v>0</v>
      </c>
      <c r="Q27" s="50">
        <v>70000</v>
      </c>
      <c r="R27" s="100">
        <v>225000</v>
      </c>
      <c r="S27" s="79">
        <v>310000</v>
      </c>
      <c r="T27" s="101">
        <v>0</v>
      </c>
      <c r="U27" s="77" t="s">
        <v>85</v>
      </c>
      <c r="V27" s="102"/>
      <c r="W27" s="103" t="s">
        <v>86</v>
      </c>
      <c r="X27" s="104" t="s">
        <v>87</v>
      </c>
      <c r="Y27" s="72" t="s">
        <v>88</v>
      </c>
    </row>
    <row r="28" spans="1:28" ht="5" customHeight="1" x14ac:dyDescent="0.15">
      <c r="A28" s="33">
        <v>22</v>
      </c>
      <c r="B28" s="374"/>
      <c r="C28" s="481"/>
      <c r="D28" s="481"/>
      <c r="E28" s="481"/>
      <c r="F28" s="482"/>
      <c r="G28" s="85"/>
      <c r="H28" s="85"/>
      <c r="I28" s="105"/>
      <c r="J28" s="50"/>
      <c r="K28" s="51"/>
      <c r="L28" s="84"/>
      <c r="M28" s="85"/>
      <c r="N28" s="85"/>
      <c r="O28" s="85"/>
      <c r="P28" s="85"/>
      <c r="Q28" s="85"/>
      <c r="R28" s="85"/>
      <c r="S28" s="85"/>
      <c r="T28" s="85"/>
      <c r="U28" s="48"/>
      <c r="V28" s="87"/>
      <c r="W28" s="106"/>
      <c r="X28" s="57"/>
    </row>
    <row r="29" spans="1:28" ht="15" customHeight="1" x14ac:dyDescent="0.15">
      <c r="A29" s="33">
        <v>23</v>
      </c>
      <c r="B29" s="405" t="s">
        <v>89</v>
      </c>
      <c r="C29" s="406"/>
      <c r="D29" s="406"/>
      <c r="E29" s="406"/>
      <c r="F29" s="407"/>
      <c r="G29" s="50"/>
      <c r="H29" s="50"/>
      <c r="I29" s="51"/>
      <c r="J29" s="50"/>
      <c r="K29" s="51"/>
      <c r="L29" s="52"/>
      <c r="M29" s="50"/>
      <c r="N29" s="50"/>
      <c r="O29" s="50"/>
      <c r="P29" s="50"/>
      <c r="Q29" s="50"/>
      <c r="R29" s="50"/>
      <c r="S29" s="50"/>
      <c r="T29" s="50"/>
      <c r="U29" s="48"/>
      <c r="V29" s="66"/>
      <c r="W29" s="48"/>
      <c r="X29" s="57"/>
    </row>
    <row r="30" spans="1:28" ht="15" customHeight="1" x14ac:dyDescent="0.15">
      <c r="A30" s="33">
        <v>26</v>
      </c>
      <c r="B30" s="467" t="s">
        <v>90</v>
      </c>
      <c r="C30" s="468"/>
      <c r="D30" s="468"/>
      <c r="E30" s="468"/>
      <c r="F30" s="469"/>
      <c r="G30" s="50"/>
      <c r="H30" s="50"/>
      <c r="I30" s="51"/>
      <c r="J30" s="50"/>
      <c r="K30" s="51"/>
      <c r="L30" s="52"/>
      <c r="M30" s="50"/>
      <c r="N30" s="50"/>
      <c r="O30" s="50"/>
      <c r="P30" s="50"/>
      <c r="Q30" s="50"/>
      <c r="R30" s="50"/>
      <c r="S30" s="50"/>
      <c r="T30" s="50"/>
      <c r="U30" s="48"/>
      <c r="V30" s="66"/>
      <c r="W30" s="48"/>
      <c r="X30" s="57"/>
      <c r="AB30" s="108"/>
    </row>
    <row r="31" spans="1:28" ht="15" customHeight="1" x14ac:dyDescent="0.15">
      <c r="A31" s="33">
        <v>28</v>
      </c>
      <c r="B31" s="48"/>
      <c r="C31" s="496" t="s">
        <v>91</v>
      </c>
      <c r="D31" s="496"/>
      <c r="E31" s="496"/>
      <c r="F31" s="496"/>
      <c r="G31" s="50">
        <v>-18755</v>
      </c>
      <c r="H31" s="50">
        <v>-20068</v>
      </c>
      <c r="I31" s="51">
        <v>-18408</v>
      </c>
      <c r="J31" s="50">
        <v>-18408</v>
      </c>
      <c r="K31" s="51">
        <v>-18408</v>
      </c>
      <c r="L31" s="52">
        <v>-23419</v>
      </c>
      <c r="M31" s="92">
        <v>-22000</v>
      </c>
      <c r="N31" s="92">
        <v>0</v>
      </c>
      <c r="O31" s="50">
        <v>-30000</v>
      </c>
      <c r="P31" s="50">
        <v>-30000</v>
      </c>
      <c r="Q31" s="92">
        <v>-26000</v>
      </c>
      <c r="R31" s="92">
        <v>-26000</v>
      </c>
      <c r="S31" s="92">
        <v>-26000</v>
      </c>
      <c r="T31" s="92">
        <v>-26000</v>
      </c>
      <c r="U31" s="48"/>
      <c r="V31" s="94"/>
      <c r="W31" s="48"/>
      <c r="X31" s="57" t="s">
        <v>92</v>
      </c>
      <c r="Y31" s="58" t="s">
        <v>93</v>
      </c>
      <c r="AB31" s="109"/>
    </row>
    <row r="32" spans="1:28" ht="15" customHeight="1" thickBot="1" x14ac:dyDescent="0.2">
      <c r="A32" s="33">
        <v>29</v>
      </c>
      <c r="B32" s="48"/>
      <c r="C32" s="519" t="s">
        <v>94</v>
      </c>
      <c r="D32" s="519"/>
      <c r="E32" s="519"/>
      <c r="F32" s="519"/>
      <c r="G32" s="50">
        <v>0</v>
      </c>
      <c r="H32" s="50">
        <v>-40000</v>
      </c>
      <c r="I32" s="51">
        <v>0</v>
      </c>
      <c r="J32" s="50">
        <v>-45000</v>
      </c>
      <c r="K32" s="51">
        <v>0</v>
      </c>
      <c r="L32" s="52">
        <v>0</v>
      </c>
      <c r="M32" s="99">
        <v>-100000</v>
      </c>
      <c r="N32" s="50">
        <v>0</v>
      </c>
      <c r="O32" s="50">
        <v>0</v>
      </c>
      <c r="P32" s="50">
        <v>0</v>
      </c>
      <c r="Q32" s="50">
        <v>0</v>
      </c>
      <c r="R32" s="100">
        <v>-50000</v>
      </c>
      <c r="S32" s="79">
        <v>-150000</v>
      </c>
      <c r="T32" s="54">
        <v>-20000</v>
      </c>
      <c r="U32" s="77" t="s">
        <v>95</v>
      </c>
      <c r="V32" s="56" t="s">
        <v>96</v>
      </c>
      <c r="W32" s="103" t="s">
        <v>97</v>
      </c>
      <c r="X32" s="57" t="s">
        <v>98</v>
      </c>
      <c r="Y32" t="s">
        <v>99</v>
      </c>
    </row>
    <row r="33" spans="1:26" ht="15" hidden="1" customHeight="1" x14ac:dyDescent="0.15">
      <c r="A33" s="33">
        <v>30</v>
      </c>
      <c r="C33" s="520" t="s">
        <v>100</v>
      </c>
      <c r="D33" s="521"/>
      <c r="E33" s="521"/>
      <c r="F33" s="522"/>
      <c r="G33" s="75">
        <v>-250</v>
      </c>
      <c r="H33" s="75">
        <v>-2413</v>
      </c>
      <c r="I33" s="78">
        <v>0</v>
      </c>
      <c r="J33" s="75">
        <v>-791</v>
      </c>
      <c r="K33" s="78"/>
      <c r="L33" s="52"/>
      <c r="M33" s="110"/>
      <c r="N33" s="110"/>
      <c r="O33" s="110"/>
      <c r="P33" s="110"/>
      <c r="Q33" s="110"/>
      <c r="R33" s="110"/>
      <c r="S33" s="110"/>
      <c r="T33" s="110"/>
      <c r="U33" s="111"/>
      <c r="V33" s="112"/>
      <c r="W33" s="48"/>
      <c r="X33" s="57" t="s">
        <v>101</v>
      </c>
      <c r="Y33" s="58" t="s">
        <v>102</v>
      </c>
    </row>
    <row r="34" spans="1:26" ht="15" customHeight="1" thickBot="1" x14ac:dyDescent="0.2">
      <c r="A34" s="9">
        <v>31</v>
      </c>
      <c r="B34" s="523" t="s">
        <v>103</v>
      </c>
      <c r="C34" s="524"/>
      <c r="D34" s="524"/>
      <c r="E34" s="524"/>
      <c r="F34" s="525"/>
      <c r="G34" s="113">
        <f>SUM(G25:G33)</f>
        <v>11261</v>
      </c>
      <c r="H34" s="114">
        <f t="shared" ref="H34:T34" si="2">SUM(H25:H33)</f>
        <v>-60031</v>
      </c>
      <c r="I34" s="115">
        <f t="shared" si="2"/>
        <v>103592</v>
      </c>
      <c r="J34" s="115">
        <f t="shared" si="2"/>
        <v>21876</v>
      </c>
      <c r="K34" s="115">
        <f t="shared" si="2"/>
        <v>62992</v>
      </c>
      <c r="L34" s="114">
        <f t="shared" si="2"/>
        <v>49331</v>
      </c>
      <c r="M34" s="114">
        <f t="shared" si="2"/>
        <v>-84700</v>
      </c>
      <c r="N34" s="114">
        <f t="shared" si="2"/>
        <v>0</v>
      </c>
      <c r="O34" s="114">
        <f t="shared" si="2"/>
        <v>37463</v>
      </c>
      <c r="P34" s="114">
        <f t="shared" si="2"/>
        <v>37463</v>
      </c>
      <c r="Q34" s="116">
        <f t="shared" si="2"/>
        <v>125800</v>
      </c>
      <c r="R34" s="116">
        <f t="shared" si="2"/>
        <v>230800</v>
      </c>
      <c r="S34" s="116">
        <f t="shared" si="2"/>
        <v>230800</v>
      </c>
      <c r="T34" s="116">
        <f t="shared" si="2"/>
        <v>55800</v>
      </c>
      <c r="U34" s="117"/>
      <c r="V34" s="118"/>
      <c r="W34" s="117"/>
      <c r="X34" s="57" t="s">
        <v>104</v>
      </c>
      <c r="Y34" t="s">
        <v>104</v>
      </c>
    </row>
    <row r="35" spans="1:26" ht="5" customHeight="1" x14ac:dyDescent="0.15">
      <c r="A35" s="33">
        <v>32</v>
      </c>
      <c r="B35" s="526"/>
      <c r="C35" s="526"/>
      <c r="D35" s="526"/>
      <c r="E35" s="526"/>
      <c r="F35" s="526"/>
      <c r="G35" s="119"/>
      <c r="H35" s="119"/>
      <c r="I35" s="120"/>
      <c r="J35" s="119"/>
      <c r="K35" s="120"/>
      <c r="L35" s="50"/>
      <c r="M35" s="50"/>
      <c r="N35" s="50"/>
      <c r="O35" s="50"/>
      <c r="P35" s="50"/>
      <c r="Q35" s="50"/>
      <c r="R35" s="50"/>
      <c r="S35" s="50"/>
      <c r="T35" s="50"/>
      <c r="U35" s="86"/>
      <c r="V35" s="66"/>
      <c r="W35" s="48"/>
      <c r="X35" s="57"/>
    </row>
    <row r="36" spans="1:26" ht="15" hidden="1" customHeight="1" x14ac:dyDescent="0.15">
      <c r="A36" s="33">
        <v>33</v>
      </c>
      <c r="B36" s="480" t="s">
        <v>105</v>
      </c>
      <c r="C36" s="480"/>
      <c r="D36" s="480"/>
      <c r="E36" s="480"/>
      <c r="F36" s="480"/>
      <c r="G36" s="50"/>
      <c r="H36" s="50"/>
      <c r="I36" s="121"/>
      <c r="J36" s="122"/>
      <c r="K36" s="121"/>
      <c r="L36" s="50"/>
      <c r="M36" s="50"/>
      <c r="N36" s="50"/>
      <c r="O36" s="50"/>
      <c r="P36" s="50"/>
      <c r="Q36" s="50"/>
      <c r="R36" s="50"/>
      <c r="S36" s="50"/>
      <c r="T36" s="50"/>
      <c r="U36" s="48"/>
      <c r="V36" s="66"/>
      <c r="W36" s="48"/>
      <c r="X36" s="57"/>
    </row>
    <row r="37" spans="1:26" ht="5" customHeight="1" x14ac:dyDescent="0.15">
      <c r="A37" s="33">
        <v>34</v>
      </c>
      <c r="B37" s="518"/>
      <c r="C37" s="518"/>
      <c r="D37" s="518"/>
      <c r="E37" s="518"/>
      <c r="F37" s="518"/>
      <c r="G37" s="50"/>
      <c r="H37" s="50"/>
      <c r="I37" s="51"/>
      <c r="J37" s="50"/>
      <c r="K37" s="51"/>
      <c r="L37" s="50"/>
      <c r="M37" s="50"/>
      <c r="N37" s="50"/>
      <c r="O37" s="50"/>
      <c r="P37" s="50"/>
      <c r="Q37" s="50"/>
      <c r="R37" s="50"/>
      <c r="S37" s="50"/>
      <c r="T37" s="50"/>
      <c r="U37" s="48"/>
      <c r="V37" s="66"/>
      <c r="W37" s="48"/>
      <c r="X37" s="57"/>
    </row>
    <row r="38" spans="1:26" ht="15" customHeight="1" x14ac:dyDescent="0.15">
      <c r="A38" s="33">
        <v>35</v>
      </c>
      <c r="B38" s="405" t="s">
        <v>106</v>
      </c>
      <c r="C38" s="406"/>
      <c r="D38" s="406"/>
      <c r="E38" s="406"/>
      <c r="F38" s="407"/>
      <c r="G38" s="123"/>
      <c r="H38" s="123"/>
      <c r="I38" s="124"/>
      <c r="J38" s="123"/>
      <c r="K38" s="124"/>
      <c r="L38" s="123"/>
      <c r="M38" s="125"/>
      <c r="N38" s="125"/>
      <c r="O38" s="125"/>
      <c r="P38" s="125"/>
      <c r="Q38" s="125"/>
      <c r="R38" s="125"/>
      <c r="S38" s="125"/>
      <c r="T38" s="125"/>
      <c r="U38" s="125"/>
      <c r="V38" s="126"/>
      <c r="W38" s="123"/>
      <c r="X38" s="57"/>
    </row>
    <row r="39" spans="1:26" ht="15" customHeight="1" x14ac:dyDescent="0.15">
      <c r="A39" s="33">
        <v>36</v>
      </c>
      <c r="B39" s="467" t="s">
        <v>107</v>
      </c>
      <c r="C39" s="468"/>
      <c r="D39" s="468"/>
      <c r="E39" s="468"/>
      <c r="F39" s="469"/>
      <c r="G39" s="123"/>
      <c r="H39" s="123"/>
      <c r="I39" s="124"/>
      <c r="J39" s="123"/>
      <c r="K39" s="124"/>
      <c r="L39" s="123"/>
      <c r="M39" s="125"/>
      <c r="N39" s="125"/>
      <c r="O39" s="125"/>
      <c r="P39" s="125"/>
      <c r="Q39" s="125"/>
      <c r="R39" s="125"/>
      <c r="S39" s="125"/>
      <c r="T39" s="125"/>
      <c r="U39" s="125"/>
      <c r="V39" s="126"/>
      <c r="W39" s="123"/>
      <c r="X39" s="57"/>
    </row>
    <row r="40" spans="1:26" ht="15" customHeight="1" x14ac:dyDescent="0.15">
      <c r="A40" s="33">
        <v>37</v>
      </c>
      <c r="B40" s="127"/>
      <c r="C40" s="464" t="s">
        <v>108</v>
      </c>
      <c r="D40" s="465"/>
      <c r="E40" s="465"/>
      <c r="F40" s="466"/>
      <c r="G40" s="50">
        <v>0</v>
      </c>
      <c r="H40" s="50">
        <v>-32</v>
      </c>
      <c r="I40" s="51">
        <v>-1200</v>
      </c>
      <c r="J40" s="50"/>
      <c r="K40" s="51">
        <v>0</v>
      </c>
      <c r="L40" s="52"/>
      <c r="M40" s="99">
        <v>-1000</v>
      </c>
      <c r="N40" s="50">
        <v>0</v>
      </c>
      <c r="O40" s="50">
        <v>0</v>
      </c>
      <c r="P40" s="50">
        <v>0</v>
      </c>
      <c r="Q40" s="50">
        <v>0</v>
      </c>
      <c r="R40" s="50">
        <v>0</v>
      </c>
      <c r="S40" s="50">
        <v>0</v>
      </c>
      <c r="T40" s="50">
        <v>0</v>
      </c>
      <c r="U40" s="48"/>
      <c r="V40" s="102"/>
      <c r="W40" s="103" t="s">
        <v>109</v>
      </c>
      <c r="X40" s="57" t="s">
        <v>110</v>
      </c>
      <c r="Y40" t="s">
        <v>110</v>
      </c>
    </row>
    <row r="41" spans="1:26" ht="15" customHeight="1" x14ac:dyDescent="0.15">
      <c r="A41" s="33">
        <v>38</v>
      </c>
      <c r="B41" s="127"/>
      <c r="C41" s="464" t="s">
        <v>111</v>
      </c>
      <c r="D41" s="465"/>
      <c r="E41" s="465"/>
      <c r="F41" s="466"/>
      <c r="G41" s="50">
        <v>-13619</v>
      </c>
      <c r="H41" s="50">
        <v>-18269</v>
      </c>
      <c r="I41" s="51">
        <v>-22000</v>
      </c>
      <c r="J41" s="50">
        <v>-18324.099999999999</v>
      </c>
      <c r="K41" s="51">
        <v>-20000</v>
      </c>
      <c r="L41" s="52">
        <v>-16526</v>
      </c>
      <c r="M41" s="101">
        <v>-25000</v>
      </c>
      <c r="N41" s="50">
        <v>-30965.75</v>
      </c>
      <c r="O41" s="50">
        <v>-87000</v>
      </c>
      <c r="P41" s="50">
        <v>-83962</v>
      </c>
      <c r="Q41" s="128">
        <v>-140000</v>
      </c>
      <c r="R41" s="128">
        <v>-140000</v>
      </c>
      <c r="S41" s="128">
        <v>-140000</v>
      </c>
      <c r="T41" s="54">
        <v>-150000</v>
      </c>
      <c r="U41" s="129" t="s">
        <v>112</v>
      </c>
      <c r="V41" s="56" t="s">
        <v>113</v>
      </c>
      <c r="W41" s="48" t="s">
        <v>114</v>
      </c>
      <c r="X41" s="57" t="s">
        <v>115</v>
      </c>
      <c r="Y41" s="58" t="s">
        <v>116</v>
      </c>
    </row>
    <row r="42" spans="1:26" ht="15" customHeight="1" x14ac:dyDescent="0.15">
      <c r="A42" s="33">
        <v>39</v>
      </c>
      <c r="B42" s="127"/>
      <c r="C42" s="415" t="s">
        <v>117</v>
      </c>
      <c r="D42" s="415"/>
      <c r="E42" s="415"/>
      <c r="F42" s="415"/>
      <c r="G42" s="50">
        <v>-508.9</v>
      </c>
      <c r="H42" s="50">
        <v>-509</v>
      </c>
      <c r="I42" s="51">
        <v>-489</v>
      </c>
      <c r="J42" s="50">
        <v>-769</v>
      </c>
      <c r="K42" s="51">
        <v>-489</v>
      </c>
      <c r="L42" s="52">
        <v>-4014</v>
      </c>
      <c r="M42" s="50">
        <v>-1000</v>
      </c>
      <c r="N42" s="50">
        <v>-921</v>
      </c>
      <c r="O42" s="50">
        <v>-1000</v>
      </c>
      <c r="P42" s="50">
        <v>-1018</v>
      </c>
      <c r="Q42" s="50">
        <v>-2000</v>
      </c>
      <c r="R42" s="50">
        <v>-2000</v>
      </c>
      <c r="S42" s="50">
        <v>-2000</v>
      </c>
      <c r="T42" s="50">
        <v>-2000</v>
      </c>
      <c r="U42" s="48"/>
      <c r="V42" s="66"/>
      <c r="W42" s="48" t="s">
        <v>118</v>
      </c>
      <c r="X42" s="57" t="s">
        <v>119</v>
      </c>
      <c r="Y42" t="s">
        <v>119</v>
      </c>
    </row>
    <row r="43" spans="1:26" ht="15" customHeight="1" x14ac:dyDescent="0.15">
      <c r="A43" s="33">
        <v>40</v>
      </c>
      <c r="B43" s="127"/>
      <c r="C43" s="515" t="s">
        <v>120</v>
      </c>
      <c r="D43" s="516"/>
      <c r="E43" s="516"/>
      <c r="F43" s="517"/>
      <c r="G43" s="50">
        <v>-95.43</v>
      </c>
      <c r="H43" s="50">
        <v>-700</v>
      </c>
      <c r="I43" s="51">
        <v>-2200</v>
      </c>
      <c r="J43" s="50">
        <v>-1118.6399999999999</v>
      </c>
      <c r="K43" s="51">
        <v>-1200</v>
      </c>
      <c r="L43" s="52">
        <v>-1871</v>
      </c>
      <c r="M43" s="50">
        <v>-1500</v>
      </c>
      <c r="N43" s="50">
        <v>-487.29999999999995</v>
      </c>
      <c r="O43" s="50">
        <v>-2000</v>
      </c>
      <c r="P43" s="50">
        <v>-2768.68</v>
      </c>
      <c r="Q43" s="50">
        <v>-1500</v>
      </c>
      <c r="R43" s="50">
        <v>-1500</v>
      </c>
      <c r="S43" s="50">
        <v>-1500</v>
      </c>
      <c r="T43" s="50">
        <v>-1500</v>
      </c>
      <c r="U43" s="48"/>
      <c r="V43" s="66"/>
      <c r="W43" s="48"/>
      <c r="X43" s="57" t="s">
        <v>121</v>
      </c>
      <c r="Y43" s="58" t="s">
        <v>122</v>
      </c>
    </row>
    <row r="44" spans="1:26" ht="15" customHeight="1" x14ac:dyDescent="0.15">
      <c r="A44" s="33" t="s">
        <v>123</v>
      </c>
      <c r="B44" s="127"/>
      <c r="C44" s="415" t="s">
        <v>124</v>
      </c>
      <c r="D44" s="415"/>
      <c r="E44" s="415"/>
      <c r="F44" s="415"/>
      <c r="G44" s="50">
        <v>-392.64</v>
      </c>
      <c r="H44" s="50">
        <v>-425</v>
      </c>
      <c r="I44" s="51">
        <v>-200</v>
      </c>
      <c r="J44" s="50">
        <v>-537.68999999999994</v>
      </c>
      <c r="K44" s="51">
        <v>-400</v>
      </c>
      <c r="L44" s="52">
        <v>-6</v>
      </c>
      <c r="M44" s="50">
        <v>-500</v>
      </c>
      <c r="N44" s="50">
        <v>-197.18</v>
      </c>
      <c r="O44" s="50">
        <v>-1300</v>
      </c>
      <c r="P44" s="50">
        <v>-1278.4299999999998</v>
      </c>
      <c r="Q44" s="50">
        <v>-1000</v>
      </c>
      <c r="R44" s="50">
        <v>-1000</v>
      </c>
      <c r="S44" s="50">
        <v>-1000</v>
      </c>
      <c r="T44" s="50">
        <v>-1000</v>
      </c>
      <c r="U44" s="48"/>
      <c r="V44" s="66"/>
      <c r="W44" s="48"/>
      <c r="X44" s="57" t="s">
        <v>125</v>
      </c>
      <c r="Y44" t="s">
        <v>125</v>
      </c>
    </row>
    <row r="45" spans="1:26" ht="15" customHeight="1" x14ac:dyDescent="0.15">
      <c r="A45" s="33">
        <v>41</v>
      </c>
      <c r="B45" s="127"/>
      <c r="C45" s="464" t="s">
        <v>126</v>
      </c>
      <c r="D45" s="465"/>
      <c r="E45" s="465"/>
      <c r="F45" s="466"/>
      <c r="G45" s="50">
        <v>-187.27</v>
      </c>
      <c r="H45" s="50">
        <v>-688</v>
      </c>
      <c r="I45" s="51">
        <v>-350</v>
      </c>
      <c r="J45" s="50"/>
      <c r="K45" s="51">
        <v>-350</v>
      </c>
      <c r="L45" s="52">
        <v>-111</v>
      </c>
      <c r="M45" s="50">
        <v>-200</v>
      </c>
      <c r="N45" s="50">
        <v>0</v>
      </c>
      <c r="O45" s="50">
        <v>-200</v>
      </c>
      <c r="P45" s="50">
        <v>-668.32999999999993</v>
      </c>
      <c r="Q45" s="50">
        <v>-200</v>
      </c>
      <c r="R45" s="50">
        <v>-200</v>
      </c>
      <c r="S45" s="50">
        <v>-200</v>
      </c>
      <c r="T45" s="50">
        <v>-200</v>
      </c>
      <c r="U45" s="48"/>
      <c r="V45" s="66"/>
      <c r="W45" s="48"/>
      <c r="X45" s="57"/>
    </row>
    <row r="46" spans="1:26" ht="15" customHeight="1" x14ac:dyDescent="0.15">
      <c r="A46" s="33">
        <v>42</v>
      </c>
      <c r="B46" s="127"/>
      <c r="C46" s="464" t="s">
        <v>127</v>
      </c>
      <c r="D46" s="465"/>
      <c r="E46" s="465"/>
      <c r="F46" s="466"/>
      <c r="G46" s="50">
        <v>-6293</v>
      </c>
      <c r="H46" s="50">
        <v>-8928</v>
      </c>
      <c r="I46" s="51">
        <f>-13000</f>
        <v>-13000</v>
      </c>
      <c r="J46" s="50">
        <v>-12357.25</v>
      </c>
      <c r="K46" s="51">
        <v>-18000</v>
      </c>
      <c r="L46" s="52">
        <v>-12345</v>
      </c>
      <c r="M46" s="50">
        <v>-13000</v>
      </c>
      <c r="N46" s="50">
        <v>-12866.4</v>
      </c>
      <c r="O46" s="50">
        <v>-18000</v>
      </c>
      <c r="P46" s="50">
        <v>-17086.05</v>
      </c>
      <c r="Q46" s="50">
        <v>-18000</v>
      </c>
      <c r="R46" s="50">
        <v>-18000</v>
      </c>
      <c r="S46" s="50">
        <v>-18000</v>
      </c>
      <c r="T46" s="50">
        <v>-18000</v>
      </c>
      <c r="U46" s="48"/>
      <c r="V46" s="66"/>
      <c r="W46" s="48"/>
      <c r="X46" s="61" t="s">
        <v>128</v>
      </c>
      <c r="Y46" s="130" t="s">
        <v>129</v>
      </c>
      <c r="Z46" s="131"/>
    </row>
    <row r="47" spans="1:26" ht="15" customHeight="1" x14ac:dyDescent="0.15">
      <c r="A47" s="33">
        <v>43</v>
      </c>
      <c r="B47" s="127"/>
      <c r="C47" s="415" t="s">
        <v>130</v>
      </c>
      <c r="D47" s="415"/>
      <c r="E47" s="415"/>
      <c r="F47" s="415"/>
      <c r="G47" s="50">
        <v>-35</v>
      </c>
      <c r="H47" s="50">
        <v>-35</v>
      </c>
      <c r="I47" s="51"/>
      <c r="J47" s="50">
        <v>-44</v>
      </c>
      <c r="K47" s="51">
        <v>0</v>
      </c>
      <c r="L47" s="52">
        <v>0</v>
      </c>
      <c r="M47" s="50">
        <v>0</v>
      </c>
      <c r="N47" s="50">
        <v>0</v>
      </c>
      <c r="O47" s="50">
        <v>0</v>
      </c>
      <c r="P47" s="50">
        <v>-411.26</v>
      </c>
      <c r="Q47" s="50">
        <v>-500</v>
      </c>
      <c r="R47" s="50">
        <v>-500</v>
      </c>
      <c r="S47" s="50">
        <v>-500</v>
      </c>
      <c r="T47" s="50">
        <v>-500</v>
      </c>
      <c r="U47" s="48" t="s">
        <v>131</v>
      </c>
      <c r="V47" s="66"/>
      <c r="W47" s="48"/>
      <c r="X47" s="57"/>
    </row>
    <row r="48" spans="1:26" ht="15" customHeight="1" x14ac:dyDescent="0.15">
      <c r="A48" s="33">
        <v>44</v>
      </c>
      <c r="B48" s="127"/>
      <c r="C48" s="415" t="s">
        <v>132</v>
      </c>
      <c r="D48" s="415"/>
      <c r="E48" s="415"/>
      <c r="F48" s="415"/>
      <c r="G48" s="50">
        <v>-12194.07</v>
      </c>
      <c r="H48" s="50">
        <v>-6292</v>
      </c>
      <c r="I48" s="51">
        <v>-12000</v>
      </c>
      <c r="J48" s="50">
        <v>-10843.96</v>
      </c>
      <c r="K48" s="51">
        <v>-12000</v>
      </c>
      <c r="L48" s="52">
        <v>-4946</v>
      </c>
      <c r="M48" s="50">
        <v>-10000</v>
      </c>
      <c r="N48" s="50">
        <v>-3662.5</v>
      </c>
      <c r="O48" s="50">
        <v>-6000</v>
      </c>
      <c r="P48" s="50">
        <v>-4537</v>
      </c>
      <c r="Q48" s="50">
        <v>-10000</v>
      </c>
      <c r="R48" s="50">
        <v>-10000</v>
      </c>
      <c r="S48" s="50">
        <v>-10000</v>
      </c>
      <c r="T48" s="50">
        <v>-10000</v>
      </c>
      <c r="U48" s="48"/>
      <c r="V48" s="66"/>
      <c r="W48" s="48"/>
      <c r="X48" s="57" t="s">
        <v>133</v>
      </c>
      <c r="Y48" s="58" t="s">
        <v>134</v>
      </c>
    </row>
    <row r="49" spans="1:26" ht="15" hidden="1" customHeight="1" x14ac:dyDescent="0.15">
      <c r="A49" s="33" t="s">
        <v>135</v>
      </c>
      <c r="B49" s="127"/>
      <c r="C49" s="489" t="s">
        <v>136</v>
      </c>
      <c r="D49" s="489"/>
      <c r="E49" s="489"/>
      <c r="F49" s="489"/>
      <c r="G49" s="50">
        <v>-13108.75</v>
      </c>
      <c r="H49" s="50">
        <v>0</v>
      </c>
      <c r="I49" s="51">
        <v>0</v>
      </c>
      <c r="J49" s="50"/>
      <c r="K49" s="51"/>
      <c r="L49" s="52"/>
      <c r="M49" s="50"/>
      <c r="N49" s="50">
        <v>0</v>
      </c>
      <c r="O49" s="50"/>
      <c r="P49" s="50">
        <v>0</v>
      </c>
      <c r="Q49" s="50"/>
      <c r="R49" s="50"/>
      <c r="S49" s="50"/>
      <c r="T49" s="50"/>
      <c r="U49" s="48"/>
      <c r="V49" s="66"/>
      <c r="W49" s="48"/>
      <c r="X49" s="57" t="s">
        <v>37</v>
      </c>
      <c r="Y49" t="s">
        <v>137</v>
      </c>
    </row>
    <row r="50" spans="1:26" ht="15" customHeight="1" x14ac:dyDescent="0.15">
      <c r="A50" s="33" t="s">
        <v>138</v>
      </c>
      <c r="B50" s="127"/>
      <c r="C50" s="415" t="s">
        <v>139</v>
      </c>
      <c r="D50" s="415"/>
      <c r="E50" s="415"/>
      <c r="F50" s="415"/>
      <c r="G50" s="50">
        <v>-1177</v>
      </c>
      <c r="H50" s="50">
        <v>0</v>
      </c>
      <c r="I50" s="51">
        <v>-1500</v>
      </c>
      <c r="J50" s="50">
        <v>-5630.24</v>
      </c>
      <c r="K50" s="51">
        <v>-3000</v>
      </c>
      <c r="L50" s="52">
        <v>-1740</v>
      </c>
      <c r="M50" s="99">
        <v>-5000</v>
      </c>
      <c r="N50" s="50">
        <v>-3264.96</v>
      </c>
      <c r="O50" s="50">
        <v>-2500</v>
      </c>
      <c r="P50" s="50">
        <v>-2469.0699999999997</v>
      </c>
      <c r="Q50" s="50">
        <v>-3000</v>
      </c>
      <c r="R50" s="50">
        <v>-3000</v>
      </c>
      <c r="S50" s="50">
        <v>-3000</v>
      </c>
      <c r="T50" s="50">
        <v>-3000</v>
      </c>
      <c r="U50" s="48" t="s">
        <v>140</v>
      </c>
      <c r="V50" s="102"/>
      <c r="W50" s="103" t="s">
        <v>141</v>
      </c>
      <c r="X50" s="132" t="s">
        <v>142</v>
      </c>
      <c r="Y50" t="s">
        <v>143</v>
      </c>
      <c r="Z50" s="131"/>
    </row>
    <row r="51" spans="1:26" ht="15" customHeight="1" x14ac:dyDescent="0.15">
      <c r="A51" s="33" t="s">
        <v>144</v>
      </c>
      <c r="B51" s="127"/>
      <c r="C51" s="415" t="s">
        <v>145</v>
      </c>
      <c r="D51" s="415"/>
      <c r="E51" s="415"/>
      <c r="F51" s="415"/>
      <c r="G51" s="50">
        <v>0</v>
      </c>
      <c r="H51" s="50">
        <v>0</v>
      </c>
      <c r="I51" s="51">
        <v>0</v>
      </c>
      <c r="J51" s="50"/>
      <c r="K51" s="51">
        <v>-400</v>
      </c>
      <c r="L51" s="52">
        <v>-139</v>
      </c>
      <c r="M51" s="50">
        <v>0</v>
      </c>
      <c r="N51" s="50">
        <v>-30.06</v>
      </c>
      <c r="O51" s="50">
        <v>-200</v>
      </c>
      <c r="P51" s="50">
        <v>-101.75999999999999</v>
      </c>
      <c r="Q51" s="50">
        <v>0</v>
      </c>
      <c r="R51" s="50">
        <v>0</v>
      </c>
      <c r="S51" s="50">
        <v>0</v>
      </c>
      <c r="T51" s="50">
        <v>-200</v>
      </c>
      <c r="U51" s="48" t="s">
        <v>146</v>
      </c>
      <c r="V51" s="66"/>
      <c r="W51" s="48"/>
      <c r="X51" s="57" t="s">
        <v>147</v>
      </c>
      <c r="Y51" s="58" t="s">
        <v>148</v>
      </c>
    </row>
    <row r="52" spans="1:26" ht="15" customHeight="1" x14ac:dyDescent="0.15">
      <c r="A52" s="33">
        <v>46</v>
      </c>
      <c r="B52" s="127"/>
      <c r="C52" s="415" t="s">
        <v>149</v>
      </c>
      <c r="D52" s="415"/>
      <c r="E52" s="415"/>
      <c r="F52" s="415"/>
      <c r="G52" s="50">
        <v>-254.43</v>
      </c>
      <c r="H52" s="50">
        <v>-370</v>
      </c>
      <c r="I52" s="51">
        <v>-100</v>
      </c>
      <c r="J52" s="50">
        <v>-2444.66</v>
      </c>
      <c r="K52" s="51">
        <v>-400</v>
      </c>
      <c r="L52" s="52">
        <v>-102</v>
      </c>
      <c r="M52" s="50">
        <v>-500</v>
      </c>
      <c r="N52" s="50">
        <v>-253.26999999999998</v>
      </c>
      <c r="O52" s="50">
        <v>-500</v>
      </c>
      <c r="P52" s="50">
        <v>-822.13</v>
      </c>
      <c r="Q52" s="50">
        <v>-800</v>
      </c>
      <c r="R52" s="50">
        <v>-800</v>
      </c>
      <c r="S52" s="50">
        <v>-800</v>
      </c>
      <c r="T52" s="50">
        <v>-800</v>
      </c>
      <c r="U52" s="48" t="s">
        <v>150</v>
      </c>
      <c r="V52" s="66"/>
      <c r="W52" s="48"/>
      <c r="X52" s="57" t="s">
        <v>151</v>
      </c>
      <c r="Y52" t="s">
        <v>152</v>
      </c>
    </row>
    <row r="53" spans="1:26" ht="15" customHeight="1" x14ac:dyDescent="0.15">
      <c r="A53" s="33">
        <v>47</v>
      </c>
      <c r="B53" s="127"/>
      <c r="C53" s="415" t="s">
        <v>153</v>
      </c>
      <c r="D53" s="415"/>
      <c r="E53" s="415"/>
      <c r="F53" s="415"/>
      <c r="G53" s="50">
        <v>-7086.9400000000005</v>
      </c>
      <c r="H53" s="50">
        <v>-4092</v>
      </c>
      <c r="I53" s="51">
        <v>-4039</v>
      </c>
      <c r="J53" s="50">
        <v>-4341.3999999999996</v>
      </c>
      <c r="K53" s="51">
        <v>-4000</v>
      </c>
      <c r="L53" s="52">
        <v>-546</v>
      </c>
      <c r="M53" s="50">
        <v>-4000</v>
      </c>
      <c r="N53" s="50">
        <v>-5420.13</v>
      </c>
      <c r="O53" s="50">
        <v>-5000</v>
      </c>
      <c r="P53" s="50">
        <v>-5493.7800000000007</v>
      </c>
      <c r="Q53" s="50">
        <v>-5000</v>
      </c>
      <c r="R53" s="50">
        <v>-5000</v>
      </c>
      <c r="S53" s="50">
        <v>-5000</v>
      </c>
      <c r="T53" s="50">
        <v>-5000</v>
      </c>
      <c r="U53" s="48"/>
      <c r="V53" s="66"/>
      <c r="W53" s="48"/>
      <c r="X53" s="57" t="s">
        <v>154</v>
      </c>
      <c r="Y53" t="s">
        <v>154</v>
      </c>
    </row>
    <row r="54" spans="1:26" ht="15" customHeight="1" x14ac:dyDescent="0.15">
      <c r="A54" s="33">
        <v>48</v>
      </c>
      <c r="B54" s="127"/>
      <c r="C54" s="464" t="s">
        <v>155</v>
      </c>
      <c r="D54" s="465"/>
      <c r="E54" s="465"/>
      <c r="F54" s="466"/>
      <c r="G54" s="50">
        <v>-525.48</v>
      </c>
      <c r="H54" s="50">
        <v>-1141</v>
      </c>
      <c r="I54" s="51">
        <v>-700</v>
      </c>
      <c r="J54" s="50">
        <v>-1087.2700000000002</v>
      </c>
      <c r="K54" s="51">
        <v>-700</v>
      </c>
      <c r="L54" s="52">
        <v>-1014</v>
      </c>
      <c r="M54" s="50">
        <v>-1000</v>
      </c>
      <c r="N54" s="50">
        <v>-1445.7599999999998</v>
      </c>
      <c r="O54" s="50">
        <v>-1500</v>
      </c>
      <c r="P54" s="50">
        <v>-1523.65</v>
      </c>
      <c r="Q54" s="50">
        <v>-1500</v>
      </c>
      <c r="R54" s="50">
        <v>-1500</v>
      </c>
      <c r="S54" s="50">
        <v>-1500</v>
      </c>
      <c r="T54" s="50">
        <v>-1500</v>
      </c>
      <c r="U54" s="48"/>
      <c r="V54" s="66"/>
      <c r="W54" s="48"/>
      <c r="X54" s="57" t="s">
        <v>156</v>
      </c>
      <c r="Y54" s="58" t="s">
        <v>156</v>
      </c>
    </row>
    <row r="55" spans="1:26" ht="15" hidden="1" customHeight="1" x14ac:dyDescent="0.15">
      <c r="A55" s="33">
        <v>49</v>
      </c>
      <c r="B55" s="127"/>
      <c r="C55" s="489" t="s">
        <v>157</v>
      </c>
      <c r="D55" s="489"/>
      <c r="E55" s="489"/>
      <c r="F55" s="489"/>
      <c r="G55" s="50">
        <v>0</v>
      </c>
      <c r="H55" s="50">
        <v>0</v>
      </c>
      <c r="I55" s="51"/>
      <c r="J55" s="50">
        <v>-635</v>
      </c>
      <c r="K55" s="51"/>
      <c r="L55" s="52"/>
      <c r="M55" s="50"/>
      <c r="N55" s="50">
        <v>0</v>
      </c>
      <c r="O55" s="50"/>
      <c r="P55" s="50">
        <v>0</v>
      </c>
      <c r="Q55" s="50"/>
      <c r="R55" s="50"/>
      <c r="S55" s="50"/>
      <c r="T55" s="50"/>
      <c r="U55" s="48"/>
      <c r="V55" s="66"/>
      <c r="W55" s="48"/>
      <c r="X55" s="57" t="s">
        <v>37</v>
      </c>
      <c r="Y55" s="68" t="s">
        <v>158</v>
      </c>
    </row>
    <row r="56" spans="1:26" ht="15" customHeight="1" x14ac:dyDescent="0.15">
      <c r="A56" s="33">
        <v>51</v>
      </c>
      <c r="B56" s="127"/>
      <c r="C56" s="415" t="s">
        <v>159</v>
      </c>
      <c r="D56" s="415"/>
      <c r="E56" s="415"/>
      <c r="F56" s="415"/>
      <c r="G56" s="50">
        <v>0</v>
      </c>
      <c r="H56" s="50">
        <v>-6800</v>
      </c>
      <c r="I56" s="51">
        <v>-8000</v>
      </c>
      <c r="J56" s="50">
        <v>-24.53</v>
      </c>
      <c r="K56" s="51">
        <v>-5000</v>
      </c>
      <c r="L56" s="52">
        <v>-1415</v>
      </c>
      <c r="M56" s="133">
        <v>-5000</v>
      </c>
      <c r="N56" s="50">
        <v>0</v>
      </c>
      <c r="O56" s="133">
        <v>-2000</v>
      </c>
      <c r="P56" s="50">
        <v>0</v>
      </c>
      <c r="Q56" s="133">
        <v>-2000</v>
      </c>
      <c r="R56" s="133">
        <v>-2000</v>
      </c>
      <c r="S56" s="133">
        <v>-2000</v>
      </c>
      <c r="T56" s="133">
        <v>-2000</v>
      </c>
      <c r="U56" s="134"/>
      <c r="V56" s="135"/>
      <c r="W56" s="48"/>
      <c r="X56" s="61" t="s">
        <v>160</v>
      </c>
      <c r="Y56" s="68" t="s">
        <v>160</v>
      </c>
    </row>
    <row r="57" spans="1:26" ht="15" customHeight="1" x14ac:dyDescent="0.15">
      <c r="A57" s="136" t="s">
        <v>161</v>
      </c>
      <c r="B57" s="137"/>
      <c r="C57" s="416" t="s">
        <v>162</v>
      </c>
      <c r="D57" s="416"/>
      <c r="E57" s="416"/>
      <c r="F57" s="416"/>
      <c r="G57" s="75">
        <v>-3980.1999999999989</v>
      </c>
      <c r="H57" s="75">
        <v>-1955</v>
      </c>
      <c r="I57" s="78">
        <v>-4000</v>
      </c>
      <c r="J57" s="50">
        <v>-1245.8</v>
      </c>
      <c r="K57" s="51">
        <v>-1500</v>
      </c>
      <c r="L57" s="52">
        <v>-4924</v>
      </c>
      <c r="M57" s="50">
        <v>-4500</v>
      </c>
      <c r="N57" s="50">
        <v>-5346.6000000000013</v>
      </c>
      <c r="O57" s="50">
        <v>-5500</v>
      </c>
      <c r="P57" s="50">
        <v>-5066.5600000000013</v>
      </c>
      <c r="Q57" s="50">
        <v>-5500</v>
      </c>
      <c r="R57" s="50">
        <v>-5500</v>
      </c>
      <c r="S57" s="50">
        <v>-5500</v>
      </c>
      <c r="T57" s="50">
        <v>-5500</v>
      </c>
      <c r="U57" s="48"/>
      <c r="V57" s="66"/>
      <c r="W57" s="48"/>
      <c r="X57" s="61" t="s">
        <v>163</v>
      </c>
      <c r="Y57" s="68" t="s">
        <v>164</v>
      </c>
    </row>
    <row r="58" spans="1:26" ht="15" hidden="1" customHeight="1" x14ac:dyDescent="0.15">
      <c r="A58" s="33" t="s">
        <v>165</v>
      </c>
      <c r="B58" s="127"/>
      <c r="C58" s="415" t="s">
        <v>166</v>
      </c>
      <c r="D58" s="415"/>
      <c r="E58" s="415"/>
      <c r="F58" s="415"/>
      <c r="G58" s="50"/>
      <c r="H58" s="50"/>
      <c r="I58" s="51">
        <v>-20115</v>
      </c>
      <c r="J58" s="50">
        <v>-20115</v>
      </c>
      <c r="K58" s="51">
        <v>0</v>
      </c>
      <c r="L58" s="52">
        <v>0</v>
      </c>
      <c r="M58" s="50">
        <v>0</v>
      </c>
      <c r="N58" s="50">
        <v>-480.6</v>
      </c>
      <c r="O58" s="50">
        <v>0</v>
      </c>
      <c r="P58" s="50">
        <v>0</v>
      </c>
      <c r="Q58" s="50">
        <v>0</v>
      </c>
      <c r="R58" s="50">
        <v>0</v>
      </c>
      <c r="S58" s="50">
        <v>0</v>
      </c>
      <c r="T58" s="50">
        <v>0</v>
      </c>
      <c r="U58" s="48"/>
      <c r="V58" s="66"/>
      <c r="W58" s="48"/>
      <c r="X58" s="61" t="s">
        <v>59</v>
      </c>
      <c r="Y58" s="73" t="s">
        <v>60</v>
      </c>
    </row>
    <row r="59" spans="1:26" ht="15" customHeight="1" x14ac:dyDescent="0.15">
      <c r="A59" s="33" t="s">
        <v>167</v>
      </c>
      <c r="B59" s="137"/>
      <c r="C59" s="77" t="s">
        <v>168</v>
      </c>
      <c r="D59" s="77"/>
      <c r="E59" s="77"/>
      <c r="F59" s="77"/>
      <c r="G59" s="75"/>
      <c r="H59" s="75"/>
      <c r="I59" s="78"/>
      <c r="J59" s="50"/>
      <c r="K59" s="51">
        <v>-1000</v>
      </c>
      <c r="L59" s="52"/>
      <c r="M59" s="50">
        <v>-500</v>
      </c>
      <c r="N59" s="50">
        <v>-132.86000000000001</v>
      </c>
      <c r="O59" s="50">
        <v>-500</v>
      </c>
      <c r="P59" s="50">
        <v>-706.16000000000008</v>
      </c>
      <c r="Q59" s="50">
        <v>-10500</v>
      </c>
      <c r="R59" s="79">
        <v>-1500</v>
      </c>
      <c r="S59" s="79">
        <v>-1500</v>
      </c>
      <c r="T59" s="54">
        <v>-12000</v>
      </c>
      <c r="U59" s="77" t="s">
        <v>169</v>
      </c>
      <c r="V59" s="56" t="s">
        <v>170</v>
      </c>
      <c r="W59" s="48"/>
      <c r="X59" s="138" t="s">
        <v>171</v>
      </c>
      <c r="Y59" s="73" t="s">
        <v>70</v>
      </c>
    </row>
    <row r="60" spans="1:26" ht="14" customHeight="1" thickBot="1" x14ac:dyDescent="0.2">
      <c r="A60" s="33" t="s">
        <v>172</v>
      </c>
      <c r="B60" s="137"/>
      <c r="C60" s="514"/>
      <c r="D60" s="514"/>
      <c r="E60" s="514"/>
      <c r="F60" s="514"/>
      <c r="G60" s="75"/>
      <c r="H60" s="75"/>
      <c r="I60" s="78"/>
      <c r="J60" s="75"/>
      <c r="K60" s="78"/>
      <c r="L60" s="52"/>
      <c r="M60" s="50"/>
      <c r="N60" s="50"/>
      <c r="O60" s="50"/>
      <c r="P60" s="50"/>
      <c r="Q60" s="50"/>
      <c r="R60" s="50"/>
      <c r="S60" s="50"/>
      <c r="T60" s="50"/>
      <c r="U60" s="74"/>
      <c r="V60" s="66"/>
      <c r="W60" s="48"/>
      <c r="X60" s="57"/>
      <c r="Y60" s="73" t="s">
        <v>70</v>
      </c>
    </row>
    <row r="61" spans="1:26" ht="15" customHeight="1" thickBot="1" x14ac:dyDescent="0.2">
      <c r="A61" s="139">
        <v>52</v>
      </c>
      <c r="B61" s="510" t="s">
        <v>173</v>
      </c>
      <c r="C61" s="511"/>
      <c r="D61" s="511"/>
      <c r="E61" s="511"/>
      <c r="F61" s="512"/>
      <c r="G61" s="140">
        <f t="shared" ref="G61:T61" si="3">SUM(G40:G60)</f>
        <v>-59458.11</v>
      </c>
      <c r="H61" s="141">
        <f t="shared" si="3"/>
        <v>-50236</v>
      </c>
      <c r="I61" s="142">
        <f t="shared" si="3"/>
        <v>-89893</v>
      </c>
      <c r="J61" s="142">
        <f t="shared" si="3"/>
        <v>-79518.539999999994</v>
      </c>
      <c r="K61" s="141">
        <f t="shared" si="3"/>
        <v>-68439</v>
      </c>
      <c r="L61" s="141">
        <f t="shared" si="3"/>
        <v>-49699</v>
      </c>
      <c r="M61" s="141">
        <f t="shared" si="3"/>
        <v>-72700</v>
      </c>
      <c r="N61" s="141">
        <f t="shared" si="3"/>
        <v>-65474.369999999988</v>
      </c>
      <c r="O61" s="141">
        <f t="shared" si="3"/>
        <v>-133200</v>
      </c>
      <c r="P61" s="141">
        <f t="shared" si="3"/>
        <v>-127912.85999999997</v>
      </c>
      <c r="Q61" s="143">
        <f t="shared" si="3"/>
        <v>-201500</v>
      </c>
      <c r="R61" s="143">
        <f t="shared" si="3"/>
        <v>-192500</v>
      </c>
      <c r="S61" s="143">
        <f t="shared" si="3"/>
        <v>-192500</v>
      </c>
      <c r="T61" s="143">
        <f t="shared" si="3"/>
        <v>-213200</v>
      </c>
      <c r="U61" s="65"/>
      <c r="V61" s="144"/>
      <c r="W61" s="145"/>
      <c r="X61" s="57"/>
    </row>
    <row r="62" spans="1:26" ht="5" customHeight="1" x14ac:dyDescent="0.15">
      <c r="A62" s="33">
        <v>53</v>
      </c>
      <c r="B62" s="513"/>
      <c r="C62" s="513"/>
      <c r="D62" s="513"/>
      <c r="E62" s="513"/>
      <c r="F62" s="513"/>
      <c r="G62" s="119"/>
      <c r="H62" s="119"/>
      <c r="I62" s="120"/>
      <c r="J62" s="119"/>
      <c r="K62" s="119"/>
      <c r="L62" s="146"/>
      <c r="M62" s="146"/>
      <c r="N62" s="146"/>
      <c r="O62" s="146"/>
      <c r="P62" s="146"/>
      <c r="Q62" s="146"/>
      <c r="R62" s="146"/>
      <c r="S62" s="146"/>
      <c r="T62" s="146"/>
      <c r="U62" s="145"/>
      <c r="V62" s="144"/>
      <c r="W62" s="145"/>
      <c r="X62" s="57"/>
    </row>
    <row r="63" spans="1:26" ht="15" customHeight="1" x14ac:dyDescent="0.15">
      <c r="A63" s="33">
        <v>54</v>
      </c>
      <c r="B63" s="467" t="s">
        <v>174</v>
      </c>
      <c r="C63" s="468"/>
      <c r="D63" s="468"/>
      <c r="E63" s="468"/>
      <c r="F63" s="469"/>
      <c r="G63" s="50"/>
      <c r="H63" s="50"/>
      <c r="I63" s="51"/>
      <c r="J63" s="50"/>
      <c r="K63" s="50"/>
      <c r="L63" s="50"/>
      <c r="M63" s="50"/>
      <c r="N63" s="50"/>
      <c r="O63" s="50"/>
      <c r="P63" s="50"/>
      <c r="Q63" s="50"/>
      <c r="R63" s="50"/>
      <c r="S63" s="50"/>
      <c r="T63" s="50"/>
      <c r="U63" s="48"/>
      <c r="V63" s="66"/>
      <c r="W63" s="48"/>
      <c r="X63" s="57"/>
    </row>
    <row r="64" spans="1:26" ht="16" customHeight="1" x14ac:dyDescent="0.15">
      <c r="A64" s="33">
        <v>55</v>
      </c>
      <c r="B64" s="123"/>
      <c r="C64" s="77" t="s">
        <v>175</v>
      </c>
      <c r="D64" s="77"/>
      <c r="E64" s="77"/>
      <c r="F64" s="77"/>
      <c r="G64" s="50">
        <v>-10.71</v>
      </c>
      <c r="H64" s="50">
        <v>-2038</v>
      </c>
      <c r="I64" s="51">
        <v>-18000</v>
      </c>
      <c r="J64" s="50">
        <v>-12013.36</v>
      </c>
      <c r="K64" s="50">
        <v>-70000</v>
      </c>
      <c r="L64" s="52">
        <v>-30850</v>
      </c>
      <c r="M64" s="147">
        <v>-10000</v>
      </c>
      <c r="N64" s="50">
        <v>-5907.18</v>
      </c>
      <c r="O64" s="50">
        <v>-41000</v>
      </c>
      <c r="P64" s="50">
        <v>-41462.980000000003</v>
      </c>
      <c r="Q64" s="50">
        <v>-50000</v>
      </c>
      <c r="R64" s="79">
        <v>-2500</v>
      </c>
      <c r="S64" s="79">
        <v>-2500</v>
      </c>
      <c r="T64" s="54">
        <v>-50000</v>
      </c>
      <c r="U64" s="77" t="s">
        <v>176</v>
      </c>
      <c r="V64" s="56" t="s">
        <v>177</v>
      </c>
      <c r="W64" s="103" t="s">
        <v>178</v>
      </c>
      <c r="X64" s="132" t="s">
        <v>179</v>
      </c>
      <c r="Y64" s="72" t="s">
        <v>180</v>
      </c>
    </row>
    <row r="65" spans="1:25" ht="15" customHeight="1" x14ac:dyDescent="0.15">
      <c r="A65" s="33">
        <v>56</v>
      </c>
      <c r="B65" s="148"/>
      <c r="C65" s="464" t="s">
        <v>181</v>
      </c>
      <c r="D65" s="465"/>
      <c r="E65" s="465"/>
      <c r="F65" s="466"/>
      <c r="G65" s="50">
        <v>-6241.33</v>
      </c>
      <c r="H65" s="50">
        <v>-6564</v>
      </c>
      <c r="I65" s="51">
        <v>-8000</v>
      </c>
      <c r="J65" s="50">
        <v>-143.86000000000001</v>
      </c>
      <c r="K65" s="50">
        <v>-500</v>
      </c>
      <c r="L65" s="52">
        <v>-1985</v>
      </c>
      <c r="M65" s="99">
        <v>-2000</v>
      </c>
      <c r="N65" s="50">
        <v>-2925.3999999999996</v>
      </c>
      <c r="O65" s="50">
        <v>-3000</v>
      </c>
      <c r="P65" s="50">
        <v>-3552.7</v>
      </c>
      <c r="Q65" s="50">
        <v>-3000</v>
      </c>
      <c r="R65" s="50">
        <v>-3000</v>
      </c>
      <c r="S65" s="50">
        <v>-3000</v>
      </c>
      <c r="T65" s="50">
        <v>-3000</v>
      </c>
      <c r="U65" s="48"/>
      <c r="V65" s="102"/>
      <c r="W65" s="103" t="s">
        <v>182</v>
      </c>
      <c r="X65" s="57" t="s">
        <v>183</v>
      </c>
      <c r="Y65" t="s">
        <v>184</v>
      </c>
    </row>
    <row r="66" spans="1:25" ht="15" customHeight="1" x14ac:dyDescent="0.15">
      <c r="A66" s="33" t="s">
        <v>185</v>
      </c>
      <c r="B66" s="148"/>
      <c r="C66" s="415" t="s">
        <v>186</v>
      </c>
      <c r="D66" s="415"/>
      <c r="E66" s="415"/>
      <c r="F66" s="415"/>
      <c r="G66" s="50">
        <v>-859.47</v>
      </c>
      <c r="H66" s="50">
        <v>-2133</v>
      </c>
      <c r="I66" s="51">
        <v>-2000</v>
      </c>
      <c r="J66" s="50">
        <v>-4514.6499999999996</v>
      </c>
      <c r="K66" s="50">
        <v>-2000</v>
      </c>
      <c r="L66" s="52">
        <v>-2725</v>
      </c>
      <c r="M66" s="50">
        <v>-2000</v>
      </c>
      <c r="N66" s="50">
        <v>-5861.01</v>
      </c>
      <c r="O66" s="50">
        <v>-100</v>
      </c>
      <c r="P66" s="50">
        <v>-83.820000000000007</v>
      </c>
      <c r="Q66" s="50">
        <v>-2000</v>
      </c>
      <c r="R66" s="50">
        <v>-2000</v>
      </c>
      <c r="S66" s="50">
        <v>-2000</v>
      </c>
      <c r="T66" s="50">
        <v>-2000</v>
      </c>
      <c r="U66" s="48"/>
      <c r="V66" s="66"/>
      <c r="W66" s="48"/>
      <c r="X66" s="57" t="s">
        <v>187</v>
      </c>
      <c r="Y66" t="s">
        <v>187</v>
      </c>
    </row>
    <row r="67" spans="1:25" ht="15" customHeight="1" x14ac:dyDescent="0.15">
      <c r="A67" s="33">
        <v>57</v>
      </c>
      <c r="B67" s="123"/>
      <c r="C67" s="77" t="s">
        <v>188</v>
      </c>
      <c r="D67" s="77"/>
      <c r="E67" s="77"/>
      <c r="F67" s="77"/>
      <c r="G67" s="50">
        <v>-32500</v>
      </c>
      <c r="H67" s="50">
        <v>-35000</v>
      </c>
      <c r="I67" s="51">
        <v>-39500</v>
      </c>
      <c r="J67" s="50">
        <v>-36000</v>
      </c>
      <c r="K67" s="50">
        <v>-44000</v>
      </c>
      <c r="L67" s="52">
        <v>-37500</v>
      </c>
      <c r="M67" s="101">
        <v>-40000</v>
      </c>
      <c r="N67" s="50">
        <v>-50000</v>
      </c>
      <c r="O67" s="50">
        <v>-55000</v>
      </c>
      <c r="P67" s="50">
        <v>-55000</v>
      </c>
      <c r="Q67" s="50">
        <v>-60000</v>
      </c>
      <c r="R67" s="79">
        <v>-65000</v>
      </c>
      <c r="S67" s="79">
        <v>-65000</v>
      </c>
      <c r="T67" s="54">
        <v>-70000</v>
      </c>
      <c r="U67" s="77" t="s">
        <v>189</v>
      </c>
      <c r="V67" s="56" t="s">
        <v>190</v>
      </c>
      <c r="W67" s="48" t="s">
        <v>191</v>
      </c>
      <c r="X67" s="61" t="s">
        <v>192</v>
      </c>
      <c r="Y67" s="68" t="s">
        <v>193</v>
      </c>
    </row>
    <row r="68" spans="1:25" ht="15" customHeight="1" x14ac:dyDescent="0.15">
      <c r="A68" s="33">
        <v>58</v>
      </c>
      <c r="B68" s="67"/>
      <c r="C68" s="445" t="s">
        <v>194</v>
      </c>
      <c r="D68" s="446"/>
      <c r="E68" s="446"/>
      <c r="F68" s="447"/>
      <c r="G68" s="50">
        <v>-3300</v>
      </c>
      <c r="H68" s="50">
        <v>-2550</v>
      </c>
      <c r="I68" s="51">
        <v>-3500</v>
      </c>
      <c r="J68" s="50">
        <v>-3400</v>
      </c>
      <c r="K68" s="50">
        <v>-3500</v>
      </c>
      <c r="L68" s="52">
        <v>-3700</v>
      </c>
      <c r="M68" s="50">
        <v>-4500</v>
      </c>
      <c r="N68" s="50">
        <v>-5835</v>
      </c>
      <c r="O68" s="50">
        <v>-3224</v>
      </c>
      <c r="P68" s="50">
        <v>-3223.95</v>
      </c>
      <c r="Q68" s="50">
        <v>-6000</v>
      </c>
      <c r="R68" s="50">
        <v>-6000</v>
      </c>
      <c r="S68" s="50">
        <v>-6000</v>
      </c>
      <c r="T68" s="50">
        <v>-6000</v>
      </c>
      <c r="U68" s="48"/>
      <c r="V68" s="66"/>
      <c r="W68" s="48" t="s">
        <v>42</v>
      </c>
      <c r="X68" s="61"/>
      <c r="Y68" s="68" t="s">
        <v>195</v>
      </c>
    </row>
    <row r="69" spans="1:25" ht="15" customHeight="1" x14ac:dyDescent="0.15">
      <c r="A69" s="33" t="s">
        <v>196</v>
      </c>
      <c r="B69" s="467" t="s">
        <v>197</v>
      </c>
      <c r="C69" s="468"/>
      <c r="D69" s="468"/>
      <c r="E69" s="468"/>
      <c r="F69" s="469"/>
      <c r="G69" s="50"/>
      <c r="H69" s="50"/>
      <c r="I69" s="51"/>
      <c r="J69" s="50"/>
      <c r="K69" s="50"/>
      <c r="L69" s="52"/>
      <c r="M69" s="50"/>
      <c r="N69" s="50"/>
      <c r="O69" s="50"/>
      <c r="P69" s="50"/>
      <c r="Q69" s="50"/>
      <c r="R69" s="50"/>
      <c r="S69" s="50"/>
      <c r="T69" s="50"/>
      <c r="U69" s="48"/>
      <c r="V69" s="66"/>
      <c r="W69" s="48"/>
      <c r="X69" s="61"/>
      <c r="Y69" s="68"/>
    </row>
    <row r="70" spans="1:25" ht="15" customHeight="1" x14ac:dyDescent="0.15">
      <c r="A70" s="33" t="s">
        <v>198</v>
      </c>
      <c r="B70" s="149"/>
      <c r="C70" s="445" t="s">
        <v>199</v>
      </c>
      <c r="D70" s="446"/>
      <c r="E70" s="446"/>
      <c r="F70" s="447"/>
      <c r="G70" s="50"/>
      <c r="H70" s="50"/>
      <c r="I70" s="51">
        <v>-30000</v>
      </c>
      <c r="J70" s="50">
        <v>-7100</v>
      </c>
      <c r="K70" s="50">
        <v>-10000</v>
      </c>
      <c r="L70" s="52">
        <v>-14918</v>
      </c>
      <c r="M70" s="50">
        <v>-12000</v>
      </c>
      <c r="N70" s="50">
        <v>-16111.55</v>
      </c>
      <c r="O70" s="50">
        <v>-30000</v>
      </c>
      <c r="P70" s="50">
        <v>-26200</v>
      </c>
      <c r="Q70" s="50">
        <v>-20000</v>
      </c>
      <c r="R70" s="50">
        <v>-20000</v>
      </c>
      <c r="S70" s="50">
        <v>-20000</v>
      </c>
      <c r="T70" s="50">
        <v>-20000</v>
      </c>
      <c r="U70" s="48"/>
      <c r="V70" s="66"/>
      <c r="W70" s="48"/>
      <c r="X70" s="61" t="s">
        <v>200</v>
      </c>
      <c r="Y70" s="130" t="s">
        <v>201</v>
      </c>
    </row>
    <row r="71" spans="1:25" ht="15" customHeight="1" x14ac:dyDescent="0.15">
      <c r="A71" s="33">
        <v>59</v>
      </c>
      <c r="B71" s="467" t="s">
        <v>202</v>
      </c>
      <c r="C71" s="468"/>
      <c r="D71" s="468"/>
      <c r="E71" s="468"/>
      <c r="F71" s="469"/>
      <c r="G71" s="50"/>
      <c r="H71" s="50"/>
      <c r="I71" s="51"/>
      <c r="J71" s="50"/>
      <c r="K71" s="50"/>
      <c r="L71" s="52"/>
      <c r="M71" s="50"/>
      <c r="N71" s="50"/>
      <c r="O71" s="50"/>
      <c r="P71" s="50"/>
      <c r="Q71" s="50"/>
      <c r="R71" s="50"/>
      <c r="S71" s="50"/>
      <c r="T71" s="50"/>
      <c r="U71" s="48"/>
      <c r="W71" s="48"/>
      <c r="X71" s="57"/>
    </row>
    <row r="72" spans="1:25" ht="15" customHeight="1" x14ac:dyDescent="0.15">
      <c r="A72" s="151" t="s">
        <v>203</v>
      </c>
      <c r="B72" s="107"/>
      <c r="C72" s="464" t="s">
        <v>204</v>
      </c>
      <c r="D72" s="465"/>
      <c r="E72" s="465"/>
      <c r="F72" s="466"/>
      <c r="G72" s="50"/>
      <c r="H72" s="50"/>
      <c r="I72" s="51"/>
      <c r="J72" s="50"/>
      <c r="K72" s="50"/>
      <c r="L72" s="52"/>
      <c r="M72" s="50"/>
      <c r="N72" s="50"/>
      <c r="O72" s="50">
        <v>-5000</v>
      </c>
      <c r="P72" s="50">
        <v>0</v>
      </c>
      <c r="Q72" s="50">
        <v>-5000</v>
      </c>
      <c r="R72" s="50">
        <v>-5000</v>
      </c>
      <c r="S72" s="50">
        <v>-5000</v>
      </c>
      <c r="T72" s="50">
        <v>-5000</v>
      </c>
      <c r="U72" s="48" t="s">
        <v>205</v>
      </c>
      <c r="W72" s="48"/>
      <c r="X72" s="57"/>
    </row>
    <row r="73" spans="1:25" ht="15" customHeight="1" x14ac:dyDescent="0.15">
      <c r="A73" s="33">
        <v>60</v>
      </c>
      <c r="B73" s="67"/>
      <c r="C73" s="77" t="s">
        <v>206</v>
      </c>
      <c r="D73" s="77"/>
      <c r="E73" s="77"/>
      <c r="F73" s="77"/>
      <c r="G73" s="50">
        <v>0</v>
      </c>
      <c r="H73" s="50">
        <v>-10000</v>
      </c>
      <c r="I73" s="51">
        <v>-30000</v>
      </c>
      <c r="J73" s="50">
        <v>-30000</v>
      </c>
      <c r="K73" s="50">
        <v>-30000</v>
      </c>
      <c r="L73" s="52">
        <v>-23404</v>
      </c>
      <c r="M73" s="152">
        <v>0</v>
      </c>
      <c r="N73" s="50">
        <v>0</v>
      </c>
      <c r="O73" s="50">
        <v>0</v>
      </c>
      <c r="P73" s="50">
        <v>0</v>
      </c>
      <c r="Q73" s="50">
        <v>-150000</v>
      </c>
      <c r="R73" s="79">
        <v>-310000</v>
      </c>
      <c r="S73" s="79">
        <v>-310000</v>
      </c>
      <c r="T73" s="54">
        <v>-50000</v>
      </c>
      <c r="U73" s="77" t="s">
        <v>207</v>
      </c>
      <c r="V73" s="56" t="s">
        <v>208</v>
      </c>
      <c r="W73" s="103" t="s">
        <v>209</v>
      </c>
      <c r="X73" s="104" t="s">
        <v>210</v>
      </c>
      <c r="Y73" s="72" t="s">
        <v>211</v>
      </c>
    </row>
    <row r="74" spans="1:25" ht="15" customHeight="1" x14ac:dyDescent="0.15">
      <c r="A74" s="33" t="s">
        <v>212</v>
      </c>
      <c r="B74" s="467" t="s">
        <v>213</v>
      </c>
      <c r="C74" s="468"/>
      <c r="D74" s="468"/>
      <c r="E74" s="468"/>
      <c r="F74" s="469"/>
      <c r="G74" s="50"/>
      <c r="H74" s="50"/>
      <c r="I74" s="51"/>
      <c r="J74" s="50"/>
      <c r="K74" s="50"/>
      <c r="L74" s="52"/>
      <c r="M74" s="50"/>
      <c r="N74" s="50"/>
      <c r="O74" s="50"/>
      <c r="Q74" s="50"/>
      <c r="R74" s="50"/>
      <c r="S74" s="50"/>
      <c r="T74" s="50"/>
      <c r="U74" s="48"/>
      <c r="V74" s="66"/>
      <c r="W74" s="48"/>
      <c r="X74" s="57"/>
    </row>
    <row r="75" spans="1:25" ht="16" customHeight="1" x14ac:dyDescent="0.15">
      <c r="A75" s="33" t="s">
        <v>214</v>
      </c>
      <c r="B75" s="67"/>
      <c r="C75" s="429" t="s">
        <v>215</v>
      </c>
      <c r="D75" s="429"/>
      <c r="E75" s="429"/>
      <c r="F75" s="429"/>
      <c r="G75" s="50">
        <v>0</v>
      </c>
      <c r="H75" s="50">
        <v>0</v>
      </c>
      <c r="I75" s="51">
        <v>-60000</v>
      </c>
      <c r="J75" s="50">
        <v>-53286.7</v>
      </c>
      <c r="K75" s="50">
        <v>-30000</v>
      </c>
      <c r="L75" s="154">
        <v>-3370</v>
      </c>
      <c r="M75" s="99">
        <v>-2000</v>
      </c>
      <c r="N75" s="50">
        <v>-5100</v>
      </c>
      <c r="O75" s="50">
        <v>-2000</v>
      </c>
      <c r="P75" s="50">
        <v>-1802.64</v>
      </c>
      <c r="Q75" s="50">
        <v>-2000</v>
      </c>
      <c r="R75" s="50">
        <v>-2000</v>
      </c>
      <c r="S75" s="50">
        <v>-2000</v>
      </c>
      <c r="T75" s="50">
        <v>-2000</v>
      </c>
      <c r="U75" s="48"/>
      <c r="V75" s="102"/>
      <c r="W75" s="103" t="s">
        <v>216</v>
      </c>
      <c r="X75" s="104" t="s">
        <v>217</v>
      </c>
      <c r="Y75" s="72" t="s">
        <v>218</v>
      </c>
    </row>
    <row r="76" spans="1:25" ht="15" customHeight="1" thickBot="1" x14ac:dyDescent="0.2">
      <c r="A76" s="33" t="s">
        <v>219</v>
      </c>
      <c r="B76" s="70"/>
      <c r="C76" s="503" t="s">
        <v>220</v>
      </c>
      <c r="D76" s="503"/>
      <c r="E76" s="503"/>
      <c r="F76" s="503"/>
      <c r="G76" s="75">
        <v>0</v>
      </c>
      <c r="H76" s="75">
        <v>0</v>
      </c>
      <c r="I76" s="78">
        <v>0</v>
      </c>
      <c r="J76" s="75">
        <v>-31.98</v>
      </c>
      <c r="K76" s="75">
        <v>-600</v>
      </c>
      <c r="L76" s="156">
        <v>0</v>
      </c>
      <c r="M76" s="75">
        <v>-500</v>
      </c>
      <c r="N76" s="75">
        <v>-64.989999999999995</v>
      </c>
      <c r="O76" s="75">
        <v>-500</v>
      </c>
      <c r="P76" s="50">
        <v>-862.49</v>
      </c>
      <c r="Q76" s="75">
        <v>-500</v>
      </c>
      <c r="R76" s="75">
        <v>-500</v>
      </c>
      <c r="S76" s="75">
        <v>-500</v>
      </c>
      <c r="T76" s="75">
        <v>-500</v>
      </c>
      <c r="U76" s="74"/>
      <c r="V76" s="157"/>
      <c r="W76" s="48"/>
      <c r="X76" s="104" t="s">
        <v>221</v>
      </c>
      <c r="Y76" s="72" t="s">
        <v>222</v>
      </c>
    </row>
    <row r="77" spans="1:25" ht="15" customHeight="1" thickBot="1" x14ac:dyDescent="0.2">
      <c r="A77" s="9">
        <v>61</v>
      </c>
      <c r="B77" s="504" t="s">
        <v>223</v>
      </c>
      <c r="C77" s="505"/>
      <c r="D77" s="505"/>
      <c r="E77" s="505"/>
      <c r="F77" s="506"/>
      <c r="G77" s="140">
        <f t="shared" ref="G77:T77" si="4">SUM(G64:G76)</f>
        <v>-42911.51</v>
      </c>
      <c r="H77" s="141">
        <f t="shared" si="4"/>
        <v>-58285</v>
      </c>
      <c r="I77" s="142">
        <f t="shared" si="4"/>
        <v>-191000</v>
      </c>
      <c r="J77" s="142">
        <f t="shared" si="4"/>
        <v>-146490.55000000002</v>
      </c>
      <c r="K77" s="141">
        <f t="shared" si="4"/>
        <v>-190600</v>
      </c>
      <c r="L77" s="141">
        <f t="shared" si="4"/>
        <v>-118452</v>
      </c>
      <c r="M77" s="141">
        <f t="shared" si="4"/>
        <v>-73000</v>
      </c>
      <c r="N77" s="141">
        <f t="shared" si="4"/>
        <v>-91805.13</v>
      </c>
      <c r="O77" s="141">
        <f t="shared" si="4"/>
        <v>-139824</v>
      </c>
      <c r="P77" s="141">
        <f>SUM(P64:P76)</f>
        <v>-132188.57999999999</v>
      </c>
      <c r="Q77" s="143">
        <f t="shared" si="4"/>
        <v>-298500</v>
      </c>
      <c r="R77" s="143">
        <f t="shared" si="4"/>
        <v>-416000</v>
      </c>
      <c r="S77" s="143">
        <f t="shared" si="4"/>
        <v>-416000</v>
      </c>
      <c r="T77" s="143">
        <f t="shared" si="4"/>
        <v>-208500</v>
      </c>
      <c r="U77" s="65"/>
      <c r="V77" s="144"/>
      <c r="W77" s="65"/>
      <c r="X77" s="57"/>
    </row>
    <row r="78" spans="1:25" ht="5" customHeight="1" thickBot="1" x14ac:dyDescent="0.2">
      <c r="A78" s="33">
        <v>62</v>
      </c>
      <c r="B78" s="493"/>
      <c r="C78" s="494"/>
      <c r="D78" s="494"/>
      <c r="E78" s="494"/>
      <c r="F78" s="495"/>
      <c r="G78" s="158"/>
      <c r="H78" s="158"/>
      <c r="I78" s="146"/>
      <c r="J78" s="158"/>
      <c r="K78" s="158"/>
      <c r="L78" s="159"/>
      <c r="M78" s="158"/>
      <c r="N78" s="158"/>
      <c r="O78" s="158"/>
      <c r="P78" s="158"/>
      <c r="Q78" s="158"/>
      <c r="R78" s="158"/>
      <c r="S78" s="158"/>
      <c r="T78" s="158"/>
      <c r="U78" s="160"/>
      <c r="V78" s="161"/>
      <c r="W78" s="48"/>
      <c r="X78" s="57"/>
    </row>
    <row r="79" spans="1:25" ht="15" customHeight="1" thickBot="1" x14ac:dyDescent="0.2">
      <c r="A79" s="9">
        <v>65</v>
      </c>
      <c r="B79" s="507" t="s">
        <v>224</v>
      </c>
      <c r="C79" s="508"/>
      <c r="D79" s="508"/>
      <c r="E79" s="508"/>
      <c r="F79" s="509"/>
      <c r="G79" s="162">
        <f t="shared" ref="G79:T79" si="5">G61+G77</f>
        <v>-102369.62</v>
      </c>
      <c r="H79" s="163">
        <f t="shared" si="5"/>
        <v>-108521</v>
      </c>
      <c r="I79" s="164">
        <f t="shared" si="5"/>
        <v>-280893</v>
      </c>
      <c r="J79" s="164">
        <f t="shared" si="5"/>
        <v>-226009.09000000003</v>
      </c>
      <c r="K79" s="163">
        <f t="shared" si="5"/>
        <v>-259039</v>
      </c>
      <c r="L79" s="163">
        <f t="shared" si="5"/>
        <v>-168151</v>
      </c>
      <c r="M79" s="163">
        <f t="shared" si="5"/>
        <v>-145700</v>
      </c>
      <c r="N79" s="163">
        <f t="shared" si="5"/>
        <v>-157279.5</v>
      </c>
      <c r="O79" s="163">
        <f t="shared" si="5"/>
        <v>-273024</v>
      </c>
      <c r="P79" s="163">
        <f t="shared" si="5"/>
        <v>-260101.43999999994</v>
      </c>
      <c r="Q79" s="165">
        <f t="shared" si="5"/>
        <v>-500000</v>
      </c>
      <c r="R79" s="165">
        <f t="shared" si="5"/>
        <v>-608500</v>
      </c>
      <c r="S79" s="165">
        <f t="shared" si="5"/>
        <v>-608500</v>
      </c>
      <c r="T79" s="165">
        <f t="shared" si="5"/>
        <v>-421700</v>
      </c>
      <c r="U79" s="166"/>
      <c r="V79" s="167"/>
      <c r="W79" s="166"/>
      <c r="X79" s="57"/>
    </row>
    <row r="80" spans="1:25" ht="5" customHeight="1" thickBot="1" x14ac:dyDescent="0.2">
      <c r="A80" s="33">
        <v>66</v>
      </c>
      <c r="B80" s="493"/>
      <c r="C80" s="494"/>
      <c r="D80" s="494"/>
      <c r="E80" s="494"/>
      <c r="F80" s="495"/>
      <c r="G80" s="158"/>
      <c r="H80" s="158"/>
      <c r="I80" s="146"/>
      <c r="J80" s="158"/>
      <c r="K80" s="158"/>
      <c r="L80" s="159"/>
      <c r="M80" s="158"/>
      <c r="N80" s="158"/>
      <c r="O80" s="158"/>
      <c r="P80" s="158"/>
      <c r="Q80" s="158"/>
      <c r="R80" s="158"/>
      <c r="S80" s="158"/>
      <c r="T80" s="158"/>
      <c r="U80" s="160"/>
      <c r="V80" s="161"/>
      <c r="W80" s="48"/>
      <c r="X80" s="57"/>
    </row>
    <row r="81" spans="1:25" ht="15" customHeight="1" thickBot="1" x14ac:dyDescent="0.2">
      <c r="A81" s="9">
        <v>67</v>
      </c>
      <c r="B81" s="544" t="s">
        <v>225</v>
      </c>
      <c r="C81" s="545"/>
      <c r="D81" s="545"/>
      <c r="E81" s="545"/>
      <c r="F81" s="546"/>
      <c r="G81" s="547">
        <f t="shared" ref="G81:T81" si="6">G22+G34+G79</f>
        <v>32580.719999999972</v>
      </c>
      <c r="H81" s="548">
        <f t="shared" si="6"/>
        <v>1178</v>
      </c>
      <c r="I81" s="549">
        <f t="shared" si="6"/>
        <v>2622</v>
      </c>
      <c r="J81" s="549">
        <f t="shared" si="6"/>
        <v>-19485.400000000023</v>
      </c>
      <c r="K81" s="548">
        <f t="shared" si="6"/>
        <v>-29909</v>
      </c>
      <c r="L81" s="548">
        <f t="shared" si="6"/>
        <v>74441</v>
      </c>
      <c r="M81" s="548">
        <f t="shared" si="6"/>
        <v>-26370</v>
      </c>
      <c r="N81" s="548">
        <f t="shared" si="6"/>
        <v>17992.5</v>
      </c>
      <c r="O81" s="548">
        <f t="shared" si="6"/>
        <v>17639</v>
      </c>
      <c r="P81" s="548">
        <f t="shared" si="6"/>
        <v>34614.260000000009</v>
      </c>
      <c r="Q81" s="550">
        <f t="shared" si="6"/>
        <v>-114070</v>
      </c>
      <c r="R81" s="550">
        <f t="shared" si="6"/>
        <v>-113370</v>
      </c>
      <c r="S81" s="550">
        <f t="shared" si="6"/>
        <v>-113370</v>
      </c>
      <c r="T81" s="550">
        <f t="shared" si="6"/>
        <v>5230</v>
      </c>
      <c r="U81" s="551"/>
      <c r="V81" s="169"/>
      <c r="W81" s="168"/>
      <c r="X81" s="57" t="s">
        <v>226</v>
      </c>
      <c r="Y81" t="s">
        <v>226</v>
      </c>
    </row>
    <row r="82" spans="1:25" ht="15" hidden="1" customHeight="1" x14ac:dyDescent="0.15">
      <c r="A82" s="33"/>
      <c r="B82" s="170"/>
      <c r="C82" s="170"/>
      <c r="D82" s="170"/>
      <c r="E82" s="170"/>
      <c r="F82" s="171" t="s">
        <v>227</v>
      </c>
      <c r="G82" s="172">
        <f>G5+G81</f>
        <v>87343.719999999972</v>
      </c>
      <c r="H82" s="172">
        <f>H5+H81</f>
        <v>88521.719999999972</v>
      </c>
      <c r="I82" s="173"/>
      <c r="J82" s="172"/>
      <c r="K82" s="173"/>
      <c r="L82" s="174"/>
      <c r="M82" s="172"/>
      <c r="N82" s="172"/>
      <c r="O82" s="172"/>
      <c r="P82" s="172"/>
      <c r="Q82" s="172"/>
      <c r="R82" s="172"/>
      <c r="S82" s="172"/>
      <c r="T82" s="172"/>
      <c r="U82" s="175"/>
      <c r="V82" s="176"/>
      <c r="W82" s="125"/>
      <c r="X82" s="57"/>
    </row>
    <row r="83" spans="1:25" ht="30" hidden="1" customHeight="1" x14ac:dyDescent="0.15">
      <c r="A83" s="34"/>
      <c r="B83" s="34"/>
      <c r="C83" s="34"/>
      <c r="D83" s="34"/>
      <c r="E83" s="34"/>
      <c r="F83" s="177"/>
      <c r="G83" s="178" t="s">
        <v>228</v>
      </c>
      <c r="H83" s="178" t="s">
        <v>229</v>
      </c>
      <c r="I83" s="179"/>
      <c r="J83" s="178"/>
      <c r="K83" s="179"/>
      <c r="L83" s="180"/>
      <c r="M83" s="178"/>
      <c r="N83" s="178"/>
      <c r="O83" s="178"/>
      <c r="P83" s="178"/>
      <c r="Q83" s="178"/>
      <c r="R83" s="178"/>
      <c r="S83" s="178"/>
      <c r="T83" s="178"/>
      <c r="U83" s="181"/>
      <c r="V83" s="181"/>
      <c r="W83" s="181"/>
      <c r="X83" s="57"/>
    </row>
    <row r="84" spans="1:25" ht="5" customHeight="1" x14ac:dyDescent="0.15">
      <c r="A84" s="33">
        <v>68</v>
      </c>
      <c r="B84" s="377"/>
      <c r="C84" s="377"/>
      <c r="D84" s="377"/>
      <c r="E84" s="377"/>
      <c r="F84" s="377"/>
      <c r="G84" s="89"/>
      <c r="H84" s="182"/>
      <c r="I84" s="183"/>
      <c r="J84" s="182"/>
      <c r="K84" s="182"/>
      <c r="L84" s="184"/>
      <c r="M84" s="182"/>
      <c r="N84" s="182"/>
      <c r="O84" s="182"/>
      <c r="P84" s="182"/>
      <c r="Q84" s="182"/>
      <c r="R84" s="182"/>
      <c r="S84" s="182"/>
      <c r="T84" s="182"/>
      <c r="U84" s="126"/>
      <c r="V84" s="126"/>
      <c r="W84" s="126"/>
      <c r="X84" s="57"/>
    </row>
    <row r="85" spans="1:25" ht="24" hidden="1" customHeight="1" x14ac:dyDescent="0.15">
      <c r="A85" s="34"/>
      <c r="B85" s="34"/>
      <c r="C85" s="34"/>
      <c r="D85" s="34"/>
      <c r="E85" s="34"/>
      <c r="F85" s="185" t="s">
        <v>230</v>
      </c>
      <c r="G85" s="186" t="s">
        <v>24</v>
      </c>
      <c r="H85" s="186" t="s">
        <v>25</v>
      </c>
      <c r="I85" s="187"/>
      <c r="J85" s="186"/>
      <c r="K85" s="186"/>
      <c r="L85" s="23"/>
      <c r="M85" s="188"/>
      <c r="N85" s="188"/>
      <c r="O85" s="188"/>
      <c r="P85" s="188"/>
      <c r="Q85" s="188"/>
      <c r="R85" s="188"/>
      <c r="S85" s="188"/>
      <c r="T85" s="188"/>
      <c r="U85" s="189"/>
      <c r="V85" s="190"/>
      <c r="W85" s="191"/>
      <c r="X85" s="57"/>
    </row>
    <row r="86" spans="1:25" ht="16" hidden="1" customHeight="1" x14ac:dyDescent="0.15">
      <c r="A86" s="33">
        <v>69</v>
      </c>
      <c r="B86" s="34"/>
      <c r="C86" s="34"/>
      <c r="D86" s="34"/>
      <c r="E86" s="34"/>
      <c r="F86" s="34"/>
      <c r="G86" s="192">
        <v>104823</v>
      </c>
      <c r="H86" s="192">
        <f>G105</f>
        <v>165581.41</v>
      </c>
      <c r="I86" s="193"/>
      <c r="J86" s="192"/>
      <c r="K86" s="192"/>
      <c r="L86" s="29"/>
      <c r="M86" s="192"/>
      <c r="N86" s="192"/>
      <c r="O86" s="192"/>
      <c r="P86" s="192"/>
      <c r="Q86" s="192"/>
      <c r="R86" s="192"/>
      <c r="S86" s="192"/>
      <c r="T86" s="192"/>
      <c r="U86" s="194"/>
      <c r="V86" s="195"/>
      <c r="W86" s="196"/>
      <c r="X86" s="57"/>
    </row>
    <row r="87" spans="1:25" ht="15" customHeight="1" x14ac:dyDescent="0.15">
      <c r="A87" s="33">
        <v>70</v>
      </c>
      <c r="B87" s="427" t="s">
        <v>231</v>
      </c>
      <c r="C87" s="427"/>
      <c r="D87" s="427"/>
      <c r="E87" s="427"/>
      <c r="F87" s="427"/>
      <c r="G87" s="197"/>
      <c r="H87" s="182"/>
      <c r="I87" s="183"/>
      <c r="J87" s="182"/>
      <c r="K87" s="182"/>
      <c r="L87" s="198"/>
      <c r="M87" s="182"/>
      <c r="N87" s="182"/>
      <c r="O87" s="182"/>
      <c r="P87" s="182"/>
      <c r="Q87" s="182"/>
      <c r="R87" s="182"/>
      <c r="S87" s="182"/>
      <c r="T87" s="182"/>
      <c r="U87" s="126"/>
      <c r="V87" s="126"/>
      <c r="W87" s="126"/>
      <c r="X87" s="57"/>
    </row>
    <row r="88" spans="1:25" ht="5" customHeight="1" x14ac:dyDescent="0.15">
      <c r="A88" s="33">
        <v>71</v>
      </c>
      <c r="B88" s="502"/>
      <c r="C88" s="502"/>
      <c r="D88" s="502"/>
      <c r="E88" s="502"/>
      <c r="F88" s="502"/>
      <c r="G88" s="123"/>
      <c r="H88" s="123"/>
      <c r="I88" s="124"/>
      <c r="J88" s="123"/>
      <c r="K88" s="123"/>
      <c r="L88" s="124"/>
      <c r="M88" s="125"/>
      <c r="N88" s="125"/>
      <c r="O88" s="125"/>
      <c r="P88" s="125"/>
      <c r="Q88" s="125"/>
      <c r="R88" s="125"/>
      <c r="S88" s="125"/>
      <c r="T88" s="125"/>
      <c r="U88" s="125"/>
      <c r="V88" s="126"/>
      <c r="W88" s="123"/>
      <c r="X88" s="57"/>
    </row>
    <row r="89" spans="1:25" ht="15" customHeight="1" x14ac:dyDescent="0.15">
      <c r="A89" s="33">
        <v>72</v>
      </c>
      <c r="B89" s="421" t="s">
        <v>232</v>
      </c>
      <c r="C89" s="422"/>
      <c r="D89" s="422"/>
      <c r="E89" s="422"/>
      <c r="F89" s="423"/>
      <c r="G89" s="123"/>
      <c r="H89" s="123"/>
      <c r="I89" s="124"/>
      <c r="J89" s="123"/>
      <c r="K89" s="123"/>
      <c r="L89" s="124"/>
      <c r="M89" s="125"/>
      <c r="N89" s="125"/>
      <c r="O89" s="125"/>
      <c r="P89" s="125"/>
      <c r="Q89" s="125"/>
      <c r="R89" s="125"/>
      <c r="S89" s="125"/>
      <c r="T89" s="125"/>
      <c r="U89" s="125"/>
      <c r="V89" s="126"/>
      <c r="W89" s="123"/>
      <c r="X89" s="57"/>
    </row>
    <row r="90" spans="1:25" ht="15" customHeight="1" x14ac:dyDescent="0.15">
      <c r="A90" s="33">
        <v>73</v>
      </c>
      <c r="B90" s="123"/>
      <c r="C90" s="470" t="s">
        <v>233</v>
      </c>
      <c r="D90" s="470"/>
      <c r="E90" s="470"/>
      <c r="F90" s="470"/>
      <c r="G90" s="50">
        <v>253.41000000000003</v>
      </c>
      <c r="H90" s="50">
        <v>239</v>
      </c>
      <c r="I90" s="51">
        <v>220</v>
      </c>
      <c r="J90" s="50">
        <v>86.16</v>
      </c>
      <c r="K90" s="50">
        <v>100</v>
      </c>
      <c r="L90" s="154">
        <v>78</v>
      </c>
      <c r="M90" s="50">
        <v>100</v>
      </c>
      <c r="N90" s="50">
        <v>397</v>
      </c>
      <c r="O90" s="50">
        <v>1500</v>
      </c>
      <c r="P90" s="50">
        <v>1215.4500000000003</v>
      </c>
      <c r="Q90" s="50">
        <v>800</v>
      </c>
      <c r="R90" s="50">
        <v>800</v>
      </c>
      <c r="S90" s="50">
        <v>800</v>
      </c>
      <c r="T90" s="50">
        <v>800</v>
      </c>
      <c r="U90" s="48" t="s">
        <v>234</v>
      </c>
      <c r="V90" s="66"/>
      <c r="W90" s="48"/>
      <c r="X90" s="57"/>
    </row>
    <row r="91" spans="1:25" ht="15" customHeight="1" x14ac:dyDescent="0.15">
      <c r="A91" s="33" t="s">
        <v>235</v>
      </c>
      <c r="B91" s="200"/>
      <c r="C91" s="77" t="s">
        <v>236</v>
      </c>
      <c r="D91" s="77"/>
      <c r="E91" s="77"/>
      <c r="F91" s="77"/>
      <c r="G91" s="50">
        <v>33000</v>
      </c>
      <c r="H91" s="50">
        <v>0</v>
      </c>
      <c r="I91" s="51">
        <v>0</v>
      </c>
      <c r="J91" s="50"/>
      <c r="K91" s="50">
        <v>1200</v>
      </c>
      <c r="L91" s="154">
        <v>0</v>
      </c>
      <c r="M91" s="99">
        <v>0</v>
      </c>
      <c r="N91" s="50">
        <v>0</v>
      </c>
      <c r="O91" s="50">
        <v>0</v>
      </c>
      <c r="P91" s="50">
        <v>0</v>
      </c>
      <c r="Q91" s="50">
        <v>5000</v>
      </c>
      <c r="R91" s="79">
        <v>50500</v>
      </c>
      <c r="S91" s="79">
        <v>50500</v>
      </c>
      <c r="T91" s="101">
        <v>3000</v>
      </c>
      <c r="U91" s="77" t="s">
        <v>237</v>
      </c>
      <c r="V91" s="102"/>
      <c r="W91" s="103" t="s">
        <v>238</v>
      </c>
      <c r="X91" s="104" t="s">
        <v>239</v>
      </c>
      <c r="Y91" t="s">
        <v>240</v>
      </c>
    </row>
    <row r="92" spans="1:25" ht="15" customHeight="1" thickBot="1" x14ac:dyDescent="0.2">
      <c r="A92" s="33" t="s">
        <v>241</v>
      </c>
      <c r="B92" s="200"/>
      <c r="C92" s="436" t="s">
        <v>242</v>
      </c>
      <c r="D92" s="436"/>
      <c r="E92" s="436"/>
      <c r="F92" s="436"/>
      <c r="G92" s="75"/>
      <c r="H92" s="75"/>
      <c r="I92" s="78">
        <v>0</v>
      </c>
      <c r="J92" s="75"/>
      <c r="K92" s="75">
        <v>0</v>
      </c>
      <c r="L92" s="202">
        <v>0</v>
      </c>
      <c r="M92" s="99">
        <v>0</v>
      </c>
      <c r="N92" s="50">
        <v>0</v>
      </c>
      <c r="O92" s="50">
        <v>0</v>
      </c>
      <c r="P92" s="50">
        <v>0</v>
      </c>
      <c r="Q92" s="50">
        <v>0</v>
      </c>
      <c r="R92" s="50">
        <v>0</v>
      </c>
      <c r="S92" s="50">
        <v>0</v>
      </c>
      <c r="T92" s="50">
        <v>0</v>
      </c>
      <c r="U92" s="203"/>
      <c r="V92" s="102"/>
      <c r="W92" s="103" t="s">
        <v>238</v>
      </c>
      <c r="X92" s="57" t="s">
        <v>243</v>
      </c>
      <c r="Y92" s="58" t="s">
        <v>243</v>
      </c>
    </row>
    <row r="93" spans="1:25" ht="15" customHeight="1" thickBot="1" x14ac:dyDescent="0.2">
      <c r="A93" s="9">
        <v>74</v>
      </c>
      <c r="B93" s="535" t="s">
        <v>244</v>
      </c>
      <c r="C93" s="536"/>
      <c r="D93" s="536"/>
      <c r="E93" s="536"/>
      <c r="F93" s="537"/>
      <c r="G93" s="539">
        <f t="shared" ref="G93:N93" si="7">SUM(G90:G92)</f>
        <v>33253.410000000003</v>
      </c>
      <c r="H93" s="539">
        <f t="shared" si="7"/>
        <v>239</v>
      </c>
      <c r="I93" s="540">
        <f t="shared" si="7"/>
        <v>220</v>
      </c>
      <c r="J93" s="540">
        <f t="shared" si="7"/>
        <v>86.16</v>
      </c>
      <c r="K93" s="541">
        <f t="shared" si="7"/>
        <v>1300</v>
      </c>
      <c r="L93" s="541">
        <f t="shared" si="7"/>
        <v>78</v>
      </c>
      <c r="M93" s="541">
        <f t="shared" si="7"/>
        <v>100</v>
      </c>
      <c r="N93" s="541">
        <f t="shared" si="7"/>
        <v>397</v>
      </c>
      <c r="O93" s="541">
        <f t="shared" ref="O93:T93" si="8">SUM(O90:O92)</f>
        <v>1500</v>
      </c>
      <c r="P93" s="541">
        <f t="shared" si="8"/>
        <v>1215.4500000000003</v>
      </c>
      <c r="Q93" s="542">
        <f t="shared" si="8"/>
        <v>5800</v>
      </c>
      <c r="R93" s="542">
        <f t="shared" si="8"/>
        <v>51300</v>
      </c>
      <c r="S93" s="542">
        <f t="shared" si="8"/>
        <v>51300</v>
      </c>
      <c r="T93" s="542">
        <f t="shared" si="8"/>
        <v>3800</v>
      </c>
      <c r="U93" s="543"/>
      <c r="V93" s="81"/>
      <c r="W93" s="80"/>
      <c r="X93" s="57"/>
    </row>
    <row r="94" spans="1:25" ht="5" customHeight="1" x14ac:dyDescent="0.15">
      <c r="A94" s="33">
        <v>75</v>
      </c>
      <c r="B94" s="455"/>
      <c r="C94" s="456"/>
      <c r="D94" s="456"/>
      <c r="E94" s="456"/>
      <c r="F94" s="457"/>
      <c r="G94" s="205"/>
      <c r="H94" s="205"/>
      <c r="I94" s="206"/>
      <c r="J94" s="205"/>
      <c r="K94" s="205"/>
      <c r="L94" s="207"/>
      <c r="M94" s="175"/>
      <c r="N94" s="175"/>
      <c r="O94" s="175"/>
      <c r="P94" s="175"/>
      <c r="Q94" s="175"/>
      <c r="R94" s="175"/>
      <c r="S94" s="175"/>
      <c r="T94" s="175"/>
      <c r="U94" s="175"/>
      <c r="V94" s="176"/>
      <c r="W94" s="123"/>
      <c r="X94" s="57"/>
    </row>
    <row r="95" spans="1:25" ht="15" customHeight="1" x14ac:dyDescent="0.15">
      <c r="A95" s="33">
        <v>76</v>
      </c>
      <c r="B95" s="421" t="s">
        <v>245</v>
      </c>
      <c r="C95" s="422"/>
      <c r="D95" s="422"/>
      <c r="E95" s="422"/>
      <c r="F95" s="423"/>
      <c r="G95" s="123"/>
      <c r="H95" s="123"/>
      <c r="I95" s="124"/>
      <c r="J95" s="123"/>
      <c r="K95" s="123"/>
      <c r="L95" s="124"/>
      <c r="M95" s="125"/>
      <c r="N95" s="125"/>
      <c r="O95" s="125"/>
      <c r="P95" s="125"/>
      <c r="Q95" s="125"/>
      <c r="R95" s="125"/>
      <c r="S95" s="125"/>
      <c r="T95" s="125"/>
      <c r="U95" s="125"/>
      <c r="V95" s="126"/>
      <c r="W95" s="123"/>
      <c r="X95" s="57"/>
    </row>
    <row r="96" spans="1:25" ht="15" customHeight="1" x14ac:dyDescent="0.15">
      <c r="A96" s="33">
        <v>77</v>
      </c>
      <c r="B96" s="208"/>
      <c r="C96" s="496" t="s">
        <v>246</v>
      </c>
      <c r="D96" s="496"/>
      <c r="E96" s="496"/>
      <c r="F96" s="496"/>
      <c r="G96" s="50">
        <v>18755</v>
      </c>
      <c r="H96" s="50">
        <v>20068</v>
      </c>
      <c r="I96" s="51">
        <v>18408</v>
      </c>
      <c r="J96" s="50">
        <v>18408</v>
      </c>
      <c r="K96" s="50">
        <v>18408</v>
      </c>
      <c r="L96" s="154">
        <v>23419</v>
      </c>
      <c r="M96" s="50">
        <v>22000</v>
      </c>
      <c r="N96" s="50">
        <v>0</v>
      </c>
      <c r="O96" s="50">
        <v>30000</v>
      </c>
      <c r="P96" s="50">
        <v>30000</v>
      </c>
      <c r="Q96" s="50">
        <v>26000</v>
      </c>
      <c r="R96" s="50">
        <v>26000</v>
      </c>
      <c r="S96" s="50">
        <v>26000</v>
      </c>
      <c r="T96" s="50">
        <v>26000</v>
      </c>
      <c r="U96" s="48" t="s">
        <v>74</v>
      </c>
      <c r="V96" s="66"/>
      <c r="W96" s="48"/>
      <c r="X96" s="57" t="s">
        <v>93</v>
      </c>
      <c r="Y96" s="58" t="s">
        <v>93</v>
      </c>
    </row>
    <row r="97" spans="1:25" ht="15" customHeight="1" x14ac:dyDescent="0.15">
      <c r="A97" s="33">
        <v>78</v>
      </c>
      <c r="B97" s="208"/>
      <c r="C97" s="77" t="s">
        <v>247</v>
      </c>
      <c r="D97" s="77"/>
      <c r="E97" s="77"/>
      <c r="F97" s="77"/>
      <c r="G97" s="50">
        <v>0</v>
      </c>
      <c r="H97" s="50">
        <v>40000</v>
      </c>
      <c r="I97" s="51">
        <v>0</v>
      </c>
      <c r="J97" s="50">
        <v>45000</v>
      </c>
      <c r="K97" s="50">
        <v>0</v>
      </c>
      <c r="L97" s="154">
        <v>0</v>
      </c>
      <c r="M97" s="99">
        <v>100000</v>
      </c>
      <c r="N97" s="50">
        <v>0</v>
      </c>
      <c r="O97" s="50">
        <v>0</v>
      </c>
      <c r="P97" s="50">
        <v>0</v>
      </c>
      <c r="Q97" s="50">
        <v>0</v>
      </c>
      <c r="R97" s="100">
        <v>50000</v>
      </c>
      <c r="S97" s="79">
        <v>150000</v>
      </c>
      <c r="T97" s="54">
        <v>20000</v>
      </c>
      <c r="U97" s="77" t="s">
        <v>95</v>
      </c>
      <c r="V97" s="56" t="s">
        <v>96</v>
      </c>
      <c r="W97" s="103" t="s">
        <v>248</v>
      </c>
      <c r="X97" s="57"/>
      <c r="Y97" t="s">
        <v>249</v>
      </c>
    </row>
    <row r="98" spans="1:25" ht="15" customHeight="1" x14ac:dyDescent="0.15">
      <c r="A98" s="33">
        <v>80</v>
      </c>
      <c r="B98" s="148"/>
      <c r="C98" s="497" t="s">
        <v>250</v>
      </c>
      <c r="D98" s="498"/>
      <c r="E98" s="498"/>
      <c r="F98" s="499"/>
      <c r="G98" s="50">
        <v>8750</v>
      </c>
      <c r="H98" s="50">
        <v>10000</v>
      </c>
      <c r="I98" s="51">
        <v>7500</v>
      </c>
      <c r="J98" s="50">
        <v>2500</v>
      </c>
      <c r="K98" s="50">
        <v>7500</v>
      </c>
      <c r="L98" s="154">
        <v>7500</v>
      </c>
      <c r="M98" s="50">
        <v>7500</v>
      </c>
      <c r="N98" s="50">
        <v>0</v>
      </c>
      <c r="O98" s="50">
        <v>42753</v>
      </c>
      <c r="P98" s="50">
        <v>42753</v>
      </c>
      <c r="Q98" s="50">
        <v>7000</v>
      </c>
      <c r="R98" s="50">
        <v>7000</v>
      </c>
      <c r="S98" s="50">
        <v>7000</v>
      </c>
      <c r="T98" s="50">
        <v>7000</v>
      </c>
      <c r="U98" s="129" t="s">
        <v>74</v>
      </c>
      <c r="V98" s="66"/>
      <c r="W98" s="48" t="s">
        <v>251</v>
      </c>
      <c r="X98" s="57" t="s">
        <v>252</v>
      </c>
      <c r="Y98" s="58" t="s">
        <v>253</v>
      </c>
    </row>
    <row r="99" spans="1:25" ht="5" customHeight="1" x14ac:dyDescent="0.15">
      <c r="A99" s="33">
        <v>81</v>
      </c>
      <c r="B99" s="382"/>
      <c r="C99" s="500"/>
      <c r="D99" s="500"/>
      <c r="E99" s="500"/>
      <c r="F99" s="501"/>
      <c r="G99" s="50"/>
      <c r="H99" s="50"/>
      <c r="I99" s="51"/>
      <c r="J99" s="50"/>
      <c r="K99" s="50"/>
      <c r="L99" s="51"/>
      <c r="M99" s="50"/>
      <c r="N99" s="50"/>
      <c r="O99" s="50"/>
      <c r="P99" s="50"/>
      <c r="Q99" s="50"/>
      <c r="R99" s="50"/>
      <c r="S99" s="50"/>
      <c r="T99" s="50"/>
      <c r="U99" s="48"/>
      <c r="V99" s="66"/>
      <c r="W99" s="48"/>
      <c r="X99" s="57"/>
    </row>
    <row r="100" spans="1:25" ht="15" customHeight="1" x14ac:dyDescent="0.15">
      <c r="A100" s="33">
        <v>82</v>
      </c>
      <c r="B100" s="405" t="s">
        <v>254</v>
      </c>
      <c r="C100" s="406"/>
      <c r="D100" s="406"/>
      <c r="E100" s="406"/>
      <c r="F100" s="407"/>
      <c r="G100" s="50"/>
      <c r="H100" s="50"/>
      <c r="I100" s="51"/>
      <c r="J100" s="50"/>
      <c r="K100" s="50"/>
      <c r="L100" s="51"/>
      <c r="M100" s="50"/>
      <c r="N100" s="50"/>
      <c r="O100" s="50"/>
      <c r="P100" s="50"/>
      <c r="Q100" s="50"/>
      <c r="R100" s="50"/>
      <c r="S100" s="50"/>
      <c r="T100" s="50"/>
      <c r="U100" s="48"/>
      <c r="V100" s="66"/>
      <c r="W100" s="48"/>
      <c r="X100" s="57"/>
    </row>
    <row r="101" spans="1:25" ht="15" customHeight="1" thickBot="1" x14ac:dyDescent="0.2">
      <c r="A101" s="33">
        <v>83</v>
      </c>
      <c r="B101" s="201"/>
      <c r="C101" s="77" t="s">
        <v>255</v>
      </c>
      <c r="D101" s="77"/>
      <c r="E101" s="77"/>
      <c r="F101" s="77"/>
      <c r="G101" s="75">
        <v>0</v>
      </c>
      <c r="H101" s="75">
        <v>0</v>
      </c>
      <c r="I101" s="78">
        <v>-90000</v>
      </c>
      <c r="J101" s="75">
        <v>-50000</v>
      </c>
      <c r="K101" s="75">
        <v>-50000</v>
      </c>
      <c r="L101" s="202">
        <v>-50000</v>
      </c>
      <c r="M101" s="99">
        <v>0</v>
      </c>
      <c r="N101" s="50">
        <v>0</v>
      </c>
      <c r="O101" s="50">
        <v>0</v>
      </c>
      <c r="P101" s="50">
        <v>0</v>
      </c>
      <c r="Q101" s="50">
        <v>-70000</v>
      </c>
      <c r="R101" s="100">
        <v>-225000</v>
      </c>
      <c r="S101" s="79">
        <v>-310000</v>
      </c>
      <c r="T101" s="54">
        <v>0</v>
      </c>
      <c r="U101" s="77" t="s">
        <v>85</v>
      </c>
      <c r="V101" s="102"/>
      <c r="W101" s="103" t="s">
        <v>256</v>
      </c>
      <c r="X101" s="104" t="s">
        <v>257</v>
      </c>
      <c r="Y101" s="72" t="s">
        <v>88</v>
      </c>
    </row>
    <row r="102" spans="1:25" ht="15" customHeight="1" thickBot="1" x14ac:dyDescent="0.2">
      <c r="A102" s="9">
        <v>84</v>
      </c>
      <c r="B102" s="490" t="s">
        <v>258</v>
      </c>
      <c r="C102" s="491"/>
      <c r="D102" s="491"/>
      <c r="E102" s="491"/>
      <c r="F102" s="492"/>
      <c r="G102" s="209">
        <f t="shared" ref="G102:T102" si="9">SUM(G96:G101)</f>
        <v>27505</v>
      </c>
      <c r="H102" s="210">
        <f t="shared" si="9"/>
        <v>70068</v>
      </c>
      <c r="I102" s="211">
        <f t="shared" si="9"/>
        <v>-64092</v>
      </c>
      <c r="J102" s="211">
        <f t="shared" si="9"/>
        <v>15908</v>
      </c>
      <c r="K102" s="210">
        <f t="shared" si="9"/>
        <v>-24092</v>
      </c>
      <c r="L102" s="210">
        <f t="shared" si="9"/>
        <v>-19081</v>
      </c>
      <c r="M102" s="210">
        <f t="shared" si="9"/>
        <v>129500</v>
      </c>
      <c r="N102" s="210">
        <f t="shared" si="9"/>
        <v>0</v>
      </c>
      <c r="O102" s="210">
        <f t="shared" si="9"/>
        <v>72753</v>
      </c>
      <c r="P102" s="210">
        <f t="shared" si="9"/>
        <v>72753</v>
      </c>
      <c r="Q102" s="212">
        <f t="shared" si="9"/>
        <v>-37000</v>
      </c>
      <c r="R102" s="212">
        <f t="shared" si="9"/>
        <v>-142000</v>
      </c>
      <c r="S102" s="212">
        <f t="shared" si="9"/>
        <v>-127000</v>
      </c>
      <c r="T102" s="212">
        <f t="shared" si="9"/>
        <v>53000</v>
      </c>
      <c r="U102" s="213"/>
      <c r="V102" s="214"/>
      <c r="W102" s="213"/>
      <c r="X102" s="57"/>
    </row>
    <row r="103" spans="1:25" ht="5" customHeight="1" thickBot="1" x14ac:dyDescent="0.2">
      <c r="A103" s="33">
        <v>85</v>
      </c>
      <c r="B103" s="493"/>
      <c r="C103" s="494"/>
      <c r="D103" s="494"/>
      <c r="E103" s="494"/>
      <c r="F103" s="495"/>
      <c r="G103" s="215"/>
      <c r="H103" s="215"/>
      <c r="I103" s="216"/>
      <c r="J103" s="215"/>
      <c r="K103" s="215"/>
      <c r="L103" s="216"/>
      <c r="M103" s="50"/>
      <c r="N103" s="50"/>
      <c r="O103" s="50"/>
      <c r="P103" s="50"/>
      <c r="Q103" s="50"/>
      <c r="R103" s="50"/>
      <c r="S103" s="50"/>
      <c r="T103" s="50"/>
      <c r="U103" s="48"/>
      <c r="V103" s="66"/>
      <c r="W103" s="153"/>
      <c r="X103" s="57"/>
    </row>
    <row r="104" spans="1:25" ht="15" customHeight="1" thickBot="1" x14ac:dyDescent="0.2">
      <c r="A104" s="9">
        <v>86</v>
      </c>
      <c r="B104" s="552" t="s">
        <v>259</v>
      </c>
      <c r="C104" s="553"/>
      <c r="D104" s="553"/>
      <c r="E104" s="553"/>
      <c r="F104" s="554"/>
      <c r="G104" s="547">
        <f t="shared" ref="G104:T104" si="10">G93+G102</f>
        <v>60758.41</v>
      </c>
      <c r="H104" s="548">
        <f t="shared" si="10"/>
        <v>70307</v>
      </c>
      <c r="I104" s="549">
        <f t="shared" si="10"/>
        <v>-63872</v>
      </c>
      <c r="J104" s="549">
        <f t="shared" si="10"/>
        <v>15994.16</v>
      </c>
      <c r="K104" s="548">
        <f t="shared" si="10"/>
        <v>-22792</v>
      </c>
      <c r="L104" s="548">
        <f t="shared" si="10"/>
        <v>-19003</v>
      </c>
      <c r="M104" s="548">
        <f t="shared" si="10"/>
        <v>129600</v>
      </c>
      <c r="N104" s="548">
        <f t="shared" si="10"/>
        <v>397</v>
      </c>
      <c r="O104" s="548">
        <f t="shared" si="10"/>
        <v>74253</v>
      </c>
      <c r="P104" s="548">
        <f t="shared" si="10"/>
        <v>73968.45</v>
      </c>
      <c r="Q104" s="550">
        <f t="shared" si="10"/>
        <v>-31200</v>
      </c>
      <c r="R104" s="550">
        <f t="shared" si="10"/>
        <v>-90700</v>
      </c>
      <c r="S104" s="550">
        <f t="shared" si="10"/>
        <v>-75700</v>
      </c>
      <c r="T104" s="550">
        <f t="shared" si="10"/>
        <v>56800</v>
      </c>
      <c r="U104" s="551"/>
      <c r="V104" s="169"/>
      <c r="W104" s="168"/>
      <c r="X104" s="57" t="s">
        <v>260</v>
      </c>
      <c r="Y104" t="s">
        <v>260</v>
      </c>
    </row>
    <row r="105" spans="1:25" ht="15" hidden="1" customHeight="1" x14ac:dyDescent="0.15">
      <c r="A105" s="33"/>
      <c r="B105" s="217"/>
      <c r="C105" s="217"/>
      <c r="D105" s="217"/>
      <c r="E105" s="217"/>
      <c r="F105" s="171" t="s">
        <v>261</v>
      </c>
      <c r="G105" s="172">
        <f>G86+G104</f>
        <v>165581.41</v>
      </c>
      <c r="H105" s="172">
        <f>H86+H104</f>
        <v>235888.41</v>
      </c>
      <c r="I105" s="173"/>
      <c r="J105" s="172"/>
      <c r="K105" s="173"/>
      <c r="L105" s="173"/>
      <c r="M105" s="218"/>
      <c r="N105" s="218"/>
      <c r="O105" s="218"/>
      <c r="P105" s="218"/>
      <c r="Q105" s="218"/>
      <c r="R105" s="218"/>
      <c r="S105" s="218"/>
      <c r="T105" s="218"/>
      <c r="U105" s="125"/>
      <c r="V105" s="126"/>
      <c r="W105" s="125"/>
      <c r="X105" s="57"/>
    </row>
    <row r="106" spans="1:25" ht="32" hidden="1" customHeight="1" x14ac:dyDescent="0.15">
      <c r="A106" s="33"/>
      <c r="B106" s="127"/>
      <c r="C106" s="127"/>
      <c r="D106" s="127"/>
      <c r="E106" s="127"/>
      <c r="F106" s="177"/>
      <c r="G106" s="178" t="s">
        <v>228</v>
      </c>
      <c r="H106" s="178" t="s">
        <v>229</v>
      </c>
      <c r="I106" s="179"/>
      <c r="J106" s="178"/>
      <c r="K106" s="179"/>
      <c r="L106" s="180"/>
      <c r="M106" s="178"/>
      <c r="N106" s="178"/>
      <c r="O106" s="178"/>
      <c r="P106" s="178"/>
      <c r="Q106" s="178"/>
      <c r="R106" s="178"/>
      <c r="S106" s="178"/>
      <c r="T106" s="178"/>
      <c r="U106" s="181"/>
      <c r="V106" s="181"/>
      <c r="W106" s="181"/>
      <c r="X106" s="57"/>
    </row>
    <row r="107" spans="1:25" ht="5" customHeight="1" x14ac:dyDescent="0.15">
      <c r="A107" s="33">
        <v>87</v>
      </c>
      <c r="B107" s="451"/>
      <c r="C107" s="451"/>
      <c r="D107" s="451"/>
      <c r="E107" s="451"/>
      <c r="F107" s="451"/>
      <c r="G107" s="218"/>
      <c r="H107" s="178"/>
      <c r="I107" s="220"/>
      <c r="J107" s="178"/>
      <c r="K107" s="178"/>
      <c r="L107" s="180"/>
      <c r="M107" s="178"/>
      <c r="N107" s="178"/>
      <c r="O107" s="178"/>
      <c r="P107" s="178"/>
      <c r="Q107" s="178"/>
      <c r="R107" s="178"/>
      <c r="S107" s="178"/>
      <c r="T107" s="178"/>
      <c r="U107" s="181"/>
      <c r="V107" s="181"/>
      <c r="W107" s="181"/>
      <c r="X107" s="57"/>
    </row>
    <row r="108" spans="1:25" ht="32" hidden="1" customHeight="1" x14ac:dyDescent="0.15">
      <c r="A108" s="33"/>
      <c r="B108" s="127"/>
      <c r="C108" s="127"/>
      <c r="D108" s="127"/>
      <c r="E108" s="127"/>
      <c r="F108" s="185" t="s">
        <v>262</v>
      </c>
      <c r="G108" s="186" t="s">
        <v>24</v>
      </c>
      <c r="H108" s="186" t="s">
        <v>25</v>
      </c>
      <c r="I108" s="187"/>
      <c r="J108" s="186"/>
      <c r="K108" s="186"/>
      <c r="L108" s="23"/>
      <c r="M108" s="188"/>
      <c r="N108" s="188"/>
      <c r="O108" s="188"/>
      <c r="P108" s="188"/>
      <c r="Q108" s="188"/>
      <c r="R108" s="188"/>
      <c r="S108" s="188"/>
      <c r="T108" s="188"/>
      <c r="U108" s="189"/>
      <c r="V108" s="190"/>
      <c r="W108" s="191"/>
      <c r="X108" s="57"/>
    </row>
    <row r="109" spans="1:25" ht="15" hidden="1" customHeight="1" x14ac:dyDescent="0.15">
      <c r="A109" s="33"/>
      <c r="B109" s="127"/>
      <c r="C109" s="127"/>
      <c r="D109" s="127"/>
      <c r="E109" s="127"/>
      <c r="F109" s="127"/>
      <c r="G109" s="192">
        <v>37333</v>
      </c>
      <c r="H109" s="192">
        <f>G165</f>
        <v>64393.239999999962</v>
      </c>
      <c r="I109" s="193"/>
      <c r="J109" s="192"/>
      <c r="K109" s="192"/>
      <c r="L109" s="29"/>
      <c r="M109" s="192"/>
      <c r="N109" s="192"/>
      <c r="O109" s="192"/>
      <c r="P109" s="192"/>
      <c r="Q109" s="192"/>
      <c r="R109" s="192"/>
      <c r="S109" s="192"/>
      <c r="T109" s="192"/>
      <c r="U109" s="194"/>
      <c r="V109" s="195"/>
      <c r="W109" s="196"/>
      <c r="X109" s="57"/>
    </row>
    <row r="110" spans="1:25" ht="15" customHeight="1" x14ac:dyDescent="0.15">
      <c r="A110" s="33">
        <v>88</v>
      </c>
      <c r="B110" s="427" t="s">
        <v>263</v>
      </c>
      <c r="C110" s="427"/>
      <c r="D110" s="427"/>
      <c r="E110" s="427"/>
      <c r="F110" s="427"/>
      <c r="G110" s="89"/>
      <c r="H110" s="34"/>
      <c r="I110" s="35"/>
      <c r="J110" s="34"/>
      <c r="K110" s="35"/>
      <c r="L110" s="35"/>
      <c r="M110" s="110"/>
      <c r="N110" s="110"/>
      <c r="O110" s="110"/>
      <c r="P110" s="110"/>
      <c r="Q110" s="110"/>
      <c r="R110" s="110"/>
      <c r="S110" s="110"/>
      <c r="T110" s="110"/>
      <c r="U110" s="221"/>
      <c r="V110" s="112"/>
      <c r="W110" s="39"/>
      <c r="X110" s="57"/>
    </row>
    <row r="111" spans="1:25" ht="5" customHeight="1" x14ac:dyDescent="0.15">
      <c r="A111" s="33">
        <v>89</v>
      </c>
      <c r="B111" s="444"/>
      <c r="C111" s="444"/>
      <c r="D111" s="444"/>
      <c r="E111" s="444"/>
      <c r="F111" s="444"/>
      <c r="G111" s="222"/>
      <c r="H111" s="34"/>
      <c r="I111" s="35"/>
      <c r="J111" s="34"/>
      <c r="K111" s="35"/>
      <c r="L111" s="35"/>
      <c r="M111" s="110"/>
      <c r="N111" s="110"/>
      <c r="O111" s="110"/>
      <c r="P111" s="110"/>
      <c r="Q111" s="110"/>
      <c r="R111" s="110"/>
      <c r="S111" s="110"/>
      <c r="T111" s="110"/>
      <c r="U111" s="221"/>
      <c r="V111" s="112"/>
      <c r="W111" s="39"/>
      <c r="X111" s="57"/>
    </row>
    <row r="112" spans="1:25" ht="15" customHeight="1" x14ac:dyDescent="0.15">
      <c r="A112" s="33">
        <v>90</v>
      </c>
      <c r="B112" s="421" t="s">
        <v>264</v>
      </c>
      <c r="C112" s="422"/>
      <c r="D112" s="422"/>
      <c r="E112" s="422"/>
      <c r="F112" s="423"/>
      <c r="G112" s="123"/>
      <c r="H112" s="123"/>
      <c r="I112" s="124"/>
      <c r="J112" s="123"/>
      <c r="K112" s="124"/>
      <c r="L112" s="124"/>
      <c r="M112" s="125"/>
      <c r="N112" s="125"/>
      <c r="O112" s="125"/>
      <c r="P112" s="125"/>
      <c r="Q112" s="125"/>
      <c r="R112" s="125"/>
      <c r="S112" s="125"/>
      <c r="T112" s="125"/>
      <c r="U112" s="125"/>
      <c r="V112" s="126"/>
      <c r="W112" s="123"/>
      <c r="X112" s="57"/>
    </row>
    <row r="113" spans="1:26" ht="15" customHeight="1" x14ac:dyDescent="0.15">
      <c r="A113" s="33">
        <v>92</v>
      </c>
      <c r="B113" s="223"/>
      <c r="C113" s="77" t="s">
        <v>265</v>
      </c>
      <c r="D113" s="77"/>
      <c r="E113" s="77"/>
      <c r="F113" s="77"/>
      <c r="G113" s="50">
        <f>1279.05+160967.85</f>
        <v>162246.9</v>
      </c>
      <c r="H113" s="50">
        <v>167253</v>
      </c>
      <c r="I113" s="51">
        <v>173000</v>
      </c>
      <c r="J113" s="50">
        <v>177649</v>
      </c>
      <c r="K113" s="51">
        <v>173000</v>
      </c>
      <c r="L113" s="154">
        <v>172115</v>
      </c>
      <c r="M113" s="53">
        <v>173000</v>
      </c>
      <c r="N113" s="50">
        <v>170609.62</v>
      </c>
      <c r="O113" s="50">
        <v>173000</v>
      </c>
      <c r="P113" s="50">
        <v>176288.07</v>
      </c>
      <c r="Q113" s="50">
        <v>173000</v>
      </c>
      <c r="R113" s="50">
        <v>173000</v>
      </c>
      <c r="S113" s="79">
        <v>209000</v>
      </c>
      <c r="T113" s="79">
        <v>245000</v>
      </c>
      <c r="U113" s="77" t="s">
        <v>266</v>
      </c>
      <c r="V113" s="66"/>
      <c r="W113" s="48" t="s">
        <v>267</v>
      </c>
      <c r="X113" s="224" t="s">
        <v>268</v>
      </c>
      <c r="Y113" s="225" t="s">
        <v>268</v>
      </c>
    </row>
    <row r="114" spans="1:26" ht="15" customHeight="1" x14ac:dyDescent="0.15">
      <c r="A114" s="33">
        <v>93</v>
      </c>
      <c r="B114" s="223"/>
      <c r="C114" s="464" t="s">
        <v>45</v>
      </c>
      <c r="D114" s="465"/>
      <c r="E114" s="465"/>
      <c r="F114" s="466"/>
      <c r="G114" s="50">
        <v>189.51999999999998</v>
      </c>
      <c r="H114" s="50">
        <v>111</v>
      </c>
      <c r="I114" s="51">
        <v>100</v>
      </c>
      <c r="J114" s="50">
        <v>29.009999999999998</v>
      </c>
      <c r="K114" s="51">
        <v>20</v>
      </c>
      <c r="L114" s="154">
        <v>32</v>
      </c>
      <c r="M114" s="50">
        <v>22</v>
      </c>
      <c r="N114" s="50">
        <v>161.29000000000002</v>
      </c>
      <c r="O114" s="50">
        <v>300</v>
      </c>
      <c r="P114" s="50">
        <v>292.04000000000002</v>
      </c>
      <c r="Q114" s="50">
        <v>200</v>
      </c>
      <c r="R114" s="50">
        <v>200</v>
      </c>
      <c r="S114" s="50">
        <v>200</v>
      </c>
      <c r="T114" s="50">
        <v>200</v>
      </c>
      <c r="U114" s="48"/>
      <c r="V114" s="66"/>
      <c r="W114" s="48"/>
      <c r="X114" s="224"/>
      <c r="Y114" s="225"/>
    </row>
    <row r="115" spans="1:26" ht="15" customHeight="1" x14ac:dyDescent="0.15">
      <c r="A115" s="33">
        <v>95</v>
      </c>
      <c r="B115" s="223"/>
      <c r="C115" s="415" t="s">
        <v>269</v>
      </c>
      <c r="D115" s="415"/>
      <c r="E115" s="415"/>
      <c r="F115" s="415"/>
      <c r="G115" s="50">
        <v>10336.59</v>
      </c>
      <c r="H115" s="50">
        <v>5370</v>
      </c>
      <c r="I115" s="51">
        <v>4000</v>
      </c>
      <c r="J115" s="50">
        <v>840.75</v>
      </c>
      <c r="K115" s="51">
        <v>4000</v>
      </c>
      <c r="L115" s="154">
        <v>4466</v>
      </c>
      <c r="M115" s="53">
        <v>4000</v>
      </c>
      <c r="N115" s="50">
        <v>28792.3</v>
      </c>
      <c r="O115" s="50">
        <v>7891</v>
      </c>
      <c r="P115" s="50">
        <v>8373.34</v>
      </c>
      <c r="Q115" s="50">
        <v>7500</v>
      </c>
      <c r="R115" s="50">
        <v>7500</v>
      </c>
      <c r="S115" s="50">
        <v>7500</v>
      </c>
      <c r="T115" s="50">
        <v>7500</v>
      </c>
      <c r="U115" s="48" t="s">
        <v>270</v>
      </c>
      <c r="V115" s="56" t="s">
        <v>271</v>
      </c>
      <c r="W115" s="48"/>
      <c r="X115" s="57" t="s">
        <v>272</v>
      </c>
      <c r="Y115" s="58" t="s">
        <v>273</v>
      </c>
    </row>
    <row r="116" spans="1:26" ht="15" customHeight="1" x14ac:dyDescent="0.15">
      <c r="A116" s="33" t="s">
        <v>274</v>
      </c>
      <c r="B116" s="223"/>
      <c r="C116" s="489"/>
      <c r="D116" s="489"/>
      <c r="E116" s="489"/>
      <c r="F116" s="489"/>
      <c r="G116" s="50"/>
      <c r="H116" s="50">
        <v>0</v>
      </c>
      <c r="I116" s="51"/>
      <c r="J116" s="50"/>
      <c r="K116" s="51"/>
      <c r="L116" s="51"/>
      <c r="M116" s="50"/>
      <c r="N116" s="50"/>
      <c r="O116" s="50"/>
      <c r="P116" s="50"/>
      <c r="Q116" s="50"/>
      <c r="R116" s="50"/>
      <c r="S116" s="50"/>
      <c r="T116" s="50"/>
      <c r="U116" s="48"/>
      <c r="V116" s="66"/>
      <c r="W116" s="48"/>
      <c r="X116" s="57" t="s">
        <v>37</v>
      </c>
      <c r="Y116" t="s">
        <v>275</v>
      </c>
    </row>
    <row r="117" spans="1:26" ht="15" customHeight="1" x14ac:dyDescent="0.15">
      <c r="A117" s="33" t="s">
        <v>276</v>
      </c>
      <c r="B117" s="223"/>
      <c r="C117" s="415" t="s">
        <v>277</v>
      </c>
      <c r="D117" s="415"/>
      <c r="E117" s="415"/>
      <c r="F117" s="415"/>
      <c r="G117" s="50">
        <v>400</v>
      </c>
      <c r="H117" s="50">
        <v>225</v>
      </c>
      <c r="I117" s="51">
        <v>150</v>
      </c>
      <c r="J117" s="50">
        <v>350</v>
      </c>
      <c r="K117" s="51">
        <v>300</v>
      </c>
      <c r="L117" s="154">
        <v>175</v>
      </c>
      <c r="M117" s="50">
        <v>100</v>
      </c>
      <c r="N117" s="50">
        <v>550</v>
      </c>
      <c r="O117" s="50">
        <v>850</v>
      </c>
      <c r="P117" s="50">
        <v>1000</v>
      </c>
      <c r="Q117" s="50">
        <v>100</v>
      </c>
      <c r="R117" s="50">
        <v>100</v>
      </c>
      <c r="S117" s="50">
        <v>100</v>
      </c>
      <c r="T117" s="50">
        <v>100</v>
      </c>
      <c r="U117" s="48"/>
      <c r="V117" s="144"/>
      <c r="W117" s="226" t="s">
        <v>278</v>
      </c>
      <c r="X117" s="57" t="s">
        <v>279</v>
      </c>
      <c r="Y117" t="s">
        <v>279</v>
      </c>
      <c r="Z117" s="98" t="s">
        <v>278</v>
      </c>
    </row>
    <row r="118" spans="1:26" ht="15" customHeight="1" x14ac:dyDescent="0.15">
      <c r="A118" s="33" t="s">
        <v>280</v>
      </c>
      <c r="B118" s="227"/>
      <c r="C118" s="416" t="s">
        <v>48</v>
      </c>
      <c r="D118" s="416"/>
      <c r="E118" s="416"/>
      <c r="F118" s="416"/>
      <c r="G118" s="75">
        <v>250</v>
      </c>
      <c r="H118" s="75">
        <v>600</v>
      </c>
      <c r="I118" s="51">
        <v>450</v>
      </c>
      <c r="J118" s="50">
        <v>1618</v>
      </c>
      <c r="K118" s="51">
        <v>450</v>
      </c>
      <c r="L118" s="154">
        <v>3450</v>
      </c>
      <c r="M118" s="53">
        <v>3000</v>
      </c>
      <c r="N118" s="50">
        <v>150</v>
      </c>
      <c r="O118" s="50">
        <v>750</v>
      </c>
      <c r="P118" s="50">
        <v>1050</v>
      </c>
      <c r="Q118" s="50">
        <v>450</v>
      </c>
      <c r="R118" s="50">
        <v>450</v>
      </c>
      <c r="S118" s="50">
        <v>450</v>
      </c>
      <c r="T118" s="50">
        <v>450</v>
      </c>
      <c r="U118" s="48" t="s">
        <v>281</v>
      </c>
      <c r="V118" s="56" t="s">
        <v>282</v>
      </c>
      <c r="W118" s="48"/>
      <c r="X118" s="57" t="s">
        <v>283</v>
      </c>
      <c r="Y118" s="58" t="s">
        <v>284</v>
      </c>
    </row>
    <row r="119" spans="1:26" ht="15" customHeight="1" x14ac:dyDescent="0.15">
      <c r="A119" s="33" t="s">
        <v>285</v>
      </c>
      <c r="B119" s="227"/>
      <c r="C119" s="48" t="s">
        <v>286</v>
      </c>
      <c r="D119" s="48"/>
      <c r="E119" s="48"/>
      <c r="F119" s="48"/>
      <c r="G119" s="75"/>
      <c r="H119" s="75"/>
      <c r="I119" s="51"/>
      <c r="J119" s="50"/>
      <c r="K119" s="51"/>
      <c r="L119" s="51"/>
      <c r="M119" s="50"/>
      <c r="N119" s="50">
        <v>182.94</v>
      </c>
      <c r="O119" s="50"/>
      <c r="P119" s="50"/>
      <c r="Q119" s="50"/>
      <c r="R119" s="50"/>
      <c r="S119" s="50"/>
      <c r="T119" s="50"/>
      <c r="U119" s="48"/>
      <c r="V119" s="66"/>
      <c r="W119" s="48"/>
      <c r="X119" s="57" t="s">
        <v>70</v>
      </c>
      <c r="Y119" s="73" t="s">
        <v>70</v>
      </c>
    </row>
    <row r="120" spans="1:26" ht="15" customHeight="1" thickBot="1" x14ac:dyDescent="0.2">
      <c r="A120" s="33" t="s">
        <v>287</v>
      </c>
      <c r="B120" s="227"/>
      <c r="C120" s="416"/>
      <c r="D120" s="416"/>
      <c r="E120" s="416"/>
      <c r="F120" s="416"/>
      <c r="G120" s="75"/>
      <c r="H120" s="75"/>
      <c r="I120" s="78"/>
      <c r="J120" s="75"/>
      <c r="K120" s="146"/>
      <c r="L120" s="78"/>
      <c r="M120" s="50"/>
      <c r="N120" s="50"/>
      <c r="O120" s="50"/>
      <c r="P120" s="50"/>
      <c r="Q120" s="50"/>
      <c r="R120" s="50"/>
      <c r="S120" s="50"/>
      <c r="T120" s="50"/>
      <c r="U120" s="48"/>
      <c r="V120" s="66"/>
      <c r="W120" s="48"/>
      <c r="X120" s="57" t="s">
        <v>70</v>
      </c>
      <c r="Y120" s="73" t="s">
        <v>70</v>
      </c>
    </row>
    <row r="121" spans="1:26" ht="15" customHeight="1" thickBot="1" x14ac:dyDescent="0.2">
      <c r="A121" s="9">
        <v>96</v>
      </c>
      <c r="B121" s="535" t="s">
        <v>288</v>
      </c>
      <c r="C121" s="536"/>
      <c r="D121" s="536"/>
      <c r="E121" s="536"/>
      <c r="F121" s="537"/>
      <c r="G121" s="539">
        <f t="shared" ref="G121:K121" si="11">SUM(G113:G120)</f>
        <v>173423.00999999998</v>
      </c>
      <c r="H121" s="541">
        <f t="shared" si="11"/>
        <v>173559</v>
      </c>
      <c r="I121" s="540">
        <f t="shared" si="11"/>
        <v>177700</v>
      </c>
      <c r="J121" s="540">
        <f t="shared" si="11"/>
        <v>180486.76</v>
      </c>
      <c r="K121" s="541">
        <f t="shared" si="11"/>
        <v>177770</v>
      </c>
      <c r="L121" s="541">
        <f t="shared" ref="L121:T121" si="12">SUM(L113:L120)</f>
        <v>180238</v>
      </c>
      <c r="M121" s="541">
        <f t="shared" si="12"/>
        <v>180122</v>
      </c>
      <c r="N121" s="541">
        <f t="shared" si="12"/>
        <v>200446.15</v>
      </c>
      <c r="O121" s="541">
        <f t="shared" si="12"/>
        <v>182791</v>
      </c>
      <c r="P121" s="541">
        <f t="shared" si="12"/>
        <v>187003.45</v>
      </c>
      <c r="Q121" s="542">
        <f t="shared" si="12"/>
        <v>181250</v>
      </c>
      <c r="R121" s="542">
        <f t="shared" si="12"/>
        <v>181250</v>
      </c>
      <c r="S121" s="542">
        <f t="shared" si="12"/>
        <v>217250</v>
      </c>
      <c r="T121" s="542">
        <f t="shared" si="12"/>
        <v>253250</v>
      </c>
      <c r="U121" s="543"/>
      <c r="V121" s="81"/>
      <c r="W121" s="80"/>
      <c r="X121" s="57"/>
    </row>
    <row r="122" spans="1:26" ht="5" customHeight="1" x14ac:dyDescent="0.15">
      <c r="A122" s="33">
        <v>97</v>
      </c>
      <c r="B122" s="486"/>
      <c r="C122" s="487"/>
      <c r="D122" s="487"/>
      <c r="E122" s="487"/>
      <c r="F122" s="488"/>
      <c r="G122" s="228"/>
      <c r="H122" s="228"/>
      <c r="I122" s="229"/>
      <c r="J122" s="228"/>
      <c r="K122" s="228"/>
      <c r="L122" s="230"/>
      <c r="M122" s="50"/>
      <c r="N122" s="50"/>
      <c r="O122" s="50"/>
      <c r="P122" s="50"/>
      <c r="Q122" s="50"/>
      <c r="R122" s="50"/>
      <c r="S122" s="50"/>
      <c r="T122" s="50"/>
      <c r="U122" s="48"/>
      <c r="V122" s="66"/>
      <c r="W122" s="231"/>
      <c r="X122" s="57"/>
    </row>
    <row r="123" spans="1:26" ht="15" customHeight="1" x14ac:dyDescent="0.15">
      <c r="A123" s="33">
        <v>98</v>
      </c>
      <c r="B123" s="421" t="s">
        <v>289</v>
      </c>
      <c r="C123" s="422"/>
      <c r="D123" s="422"/>
      <c r="E123" s="422"/>
      <c r="F123" s="423"/>
      <c r="G123" s="222"/>
      <c r="H123" s="222"/>
      <c r="I123" s="232"/>
      <c r="J123" s="222"/>
      <c r="K123" s="222"/>
      <c r="L123" s="232"/>
      <c r="M123" s="50"/>
      <c r="N123" s="50"/>
      <c r="O123" s="50"/>
      <c r="P123" s="50"/>
      <c r="Q123" s="50"/>
      <c r="R123" s="50"/>
      <c r="S123" s="50"/>
      <c r="T123" s="50"/>
      <c r="U123" s="48"/>
      <c r="V123" s="66"/>
      <c r="W123" s="231"/>
      <c r="X123" s="57"/>
    </row>
    <row r="124" spans="1:26" ht="15" customHeight="1" x14ac:dyDescent="0.15">
      <c r="A124" s="33">
        <v>100</v>
      </c>
      <c r="B124" s="89"/>
      <c r="C124" s="464" t="s">
        <v>290</v>
      </c>
      <c r="D124" s="465"/>
      <c r="E124" s="465"/>
      <c r="F124" s="466"/>
      <c r="G124" s="50">
        <v>400</v>
      </c>
      <c r="H124" s="50">
        <v>200</v>
      </c>
      <c r="I124" s="51">
        <v>1500</v>
      </c>
      <c r="J124" s="50"/>
      <c r="K124" s="50">
        <v>1500</v>
      </c>
      <c r="L124" s="154">
        <v>1000</v>
      </c>
      <c r="M124" s="50">
        <v>1500</v>
      </c>
      <c r="N124" s="50">
        <v>0</v>
      </c>
      <c r="O124" s="50">
        <v>1000</v>
      </c>
      <c r="P124" s="50">
        <v>5917</v>
      </c>
      <c r="Q124" s="50">
        <v>700</v>
      </c>
      <c r="R124" s="50">
        <v>700</v>
      </c>
      <c r="S124" s="50">
        <v>700</v>
      </c>
      <c r="T124" s="50">
        <v>700</v>
      </c>
      <c r="U124" s="48"/>
      <c r="V124" s="66"/>
      <c r="W124" s="48" t="s">
        <v>291</v>
      </c>
      <c r="X124" s="57" t="s">
        <v>292</v>
      </c>
      <c r="Y124" s="58" t="s">
        <v>293</v>
      </c>
    </row>
    <row r="125" spans="1:26" ht="15" customHeight="1" x14ac:dyDescent="0.15">
      <c r="A125" s="33">
        <v>101</v>
      </c>
      <c r="B125" s="89"/>
      <c r="C125" s="464" t="s">
        <v>294</v>
      </c>
      <c r="D125" s="465"/>
      <c r="E125" s="465"/>
      <c r="F125" s="466"/>
      <c r="G125" s="50">
        <v>77889.08</v>
      </c>
      <c r="H125" s="50">
        <v>78626</v>
      </c>
      <c r="I125" s="51">
        <v>78382</v>
      </c>
      <c r="J125" s="50">
        <v>78275</v>
      </c>
      <c r="K125" s="50">
        <v>78275</v>
      </c>
      <c r="L125" s="154">
        <v>78023</v>
      </c>
      <c r="M125" s="50">
        <v>78275</v>
      </c>
      <c r="N125" s="50">
        <v>78275</v>
      </c>
      <c r="O125" s="50">
        <v>82707</v>
      </c>
      <c r="P125" s="50">
        <v>82707</v>
      </c>
      <c r="Q125" s="50">
        <v>0</v>
      </c>
      <c r="R125" s="50">
        <v>0</v>
      </c>
      <c r="S125" s="50">
        <v>0</v>
      </c>
      <c r="T125" s="50">
        <v>0</v>
      </c>
      <c r="U125" s="48" t="s">
        <v>295</v>
      </c>
      <c r="V125" s="56" t="s">
        <v>296</v>
      </c>
      <c r="W125" s="48"/>
      <c r="X125" s="57" t="s">
        <v>297</v>
      </c>
      <c r="Y125" s="58" t="s">
        <v>297</v>
      </c>
    </row>
    <row r="126" spans="1:26" ht="15" customHeight="1" x14ac:dyDescent="0.15">
      <c r="A126" s="33">
        <v>102</v>
      </c>
      <c r="B126" s="89"/>
      <c r="C126" s="464" t="s">
        <v>298</v>
      </c>
      <c r="D126" s="465"/>
      <c r="E126" s="465"/>
      <c r="F126" s="466"/>
      <c r="G126" s="50">
        <v>0</v>
      </c>
      <c r="H126" s="50">
        <v>0</v>
      </c>
      <c r="I126" s="51">
        <v>116000</v>
      </c>
      <c r="J126" s="50">
        <v>90800</v>
      </c>
      <c r="K126" s="50">
        <v>30000</v>
      </c>
      <c r="L126" s="154">
        <v>30000</v>
      </c>
      <c r="M126" s="99">
        <v>0</v>
      </c>
      <c r="N126" s="50">
        <v>0</v>
      </c>
      <c r="O126" s="50">
        <v>0</v>
      </c>
      <c r="P126" s="50">
        <v>0</v>
      </c>
      <c r="Q126" s="147">
        <v>0</v>
      </c>
      <c r="R126" s="79">
        <v>5000</v>
      </c>
      <c r="S126" s="79">
        <v>90000</v>
      </c>
      <c r="T126" s="233">
        <v>0</v>
      </c>
      <c r="U126" s="77" t="s">
        <v>299</v>
      </c>
      <c r="V126" s="102"/>
      <c r="W126" s="103" t="s">
        <v>256</v>
      </c>
      <c r="X126" s="104" t="s">
        <v>300</v>
      </c>
      <c r="Y126" s="72" t="s">
        <v>301</v>
      </c>
    </row>
    <row r="127" spans="1:26" ht="5" customHeight="1" x14ac:dyDescent="0.15">
      <c r="A127" s="33">
        <v>103</v>
      </c>
      <c r="B127" s="374"/>
      <c r="C127" s="481"/>
      <c r="D127" s="481"/>
      <c r="E127" s="481"/>
      <c r="F127" s="482"/>
      <c r="G127" s="50"/>
      <c r="H127" s="50"/>
      <c r="I127" s="121"/>
      <c r="J127" s="50"/>
      <c r="K127" s="50"/>
      <c r="L127" s="51"/>
      <c r="M127" s="50"/>
      <c r="N127" s="50"/>
      <c r="O127" s="50"/>
      <c r="P127" s="50"/>
      <c r="Q127" s="50"/>
      <c r="R127" s="50"/>
      <c r="S127" s="50"/>
      <c r="T127" s="50"/>
      <c r="U127" s="48"/>
      <c r="V127" s="66"/>
      <c r="W127" s="48"/>
      <c r="X127" s="234"/>
      <c r="Y127" s="146"/>
    </row>
    <row r="128" spans="1:26" ht="15" customHeight="1" x14ac:dyDescent="0.15">
      <c r="A128" s="33">
        <v>104</v>
      </c>
      <c r="B128" s="405" t="s">
        <v>302</v>
      </c>
      <c r="C128" s="406"/>
      <c r="D128" s="406"/>
      <c r="E128" s="406"/>
      <c r="F128" s="407"/>
      <c r="G128" s="89"/>
      <c r="H128" s="89"/>
      <c r="I128" s="90"/>
      <c r="J128" s="50"/>
      <c r="K128" s="50"/>
      <c r="L128" s="90"/>
      <c r="M128" s="85"/>
      <c r="N128" s="85"/>
      <c r="O128" s="85"/>
      <c r="P128" s="85"/>
      <c r="Q128" s="85"/>
      <c r="R128" s="85"/>
      <c r="S128" s="85"/>
      <c r="T128" s="85"/>
      <c r="U128" s="48"/>
      <c r="V128" s="87"/>
      <c r="W128" s="88"/>
      <c r="X128" s="57"/>
    </row>
    <row r="129" spans="1:27" ht="16" customHeight="1" x14ac:dyDescent="0.15">
      <c r="A129" s="33">
        <v>105</v>
      </c>
      <c r="B129" s="48"/>
      <c r="C129" s="464" t="s">
        <v>303</v>
      </c>
      <c r="D129" s="465"/>
      <c r="E129" s="465"/>
      <c r="F129" s="466"/>
      <c r="G129" s="235">
        <v>-7770</v>
      </c>
      <c r="H129" s="235">
        <v>-50000</v>
      </c>
      <c r="I129" s="236">
        <v>0</v>
      </c>
      <c r="J129" s="50"/>
      <c r="K129" s="50">
        <v>0</v>
      </c>
      <c r="L129" s="154">
        <v>0</v>
      </c>
      <c r="M129" s="237">
        <v>-78275</v>
      </c>
      <c r="N129" s="50">
        <v>0</v>
      </c>
      <c r="O129" s="50">
        <v>-78275</v>
      </c>
      <c r="P129" s="50">
        <v>-78275</v>
      </c>
      <c r="Q129" s="50">
        <v>-60000</v>
      </c>
      <c r="R129" s="100">
        <v>0</v>
      </c>
      <c r="S129" s="100">
        <v>-70000</v>
      </c>
      <c r="T129" s="50">
        <v>-60000</v>
      </c>
      <c r="U129" s="238"/>
      <c r="V129" s="56" t="s">
        <v>304</v>
      </c>
      <c r="W129" s="103" t="s">
        <v>256</v>
      </c>
      <c r="X129" s="239" t="s">
        <v>305</v>
      </c>
      <c r="Y129" s="240" t="s">
        <v>305</v>
      </c>
    </row>
    <row r="130" spans="1:27" ht="15" customHeight="1" x14ac:dyDescent="0.15">
      <c r="A130" s="33">
        <v>106</v>
      </c>
      <c r="B130" s="48"/>
      <c r="C130" s="483"/>
      <c r="D130" s="484"/>
      <c r="E130" s="484"/>
      <c r="F130" s="485"/>
      <c r="G130" s="235">
        <v>-403</v>
      </c>
      <c r="H130" s="235">
        <v>0</v>
      </c>
      <c r="I130" s="236">
        <v>0</v>
      </c>
      <c r="J130" s="50"/>
      <c r="K130" s="50">
        <v>0</v>
      </c>
      <c r="L130" s="154"/>
      <c r="M130" s="50"/>
      <c r="N130" s="50"/>
      <c r="O130" s="50"/>
      <c r="P130" s="50"/>
      <c r="Q130" s="50"/>
      <c r="R130" s="50"/>
      <c r="S130" s="50"/>
      <c r="T130" s="50"/>
      <c r="U130" s="48"/>
      <c r="V130" s="66"/>
      <c r="W130" s="148"/>
      <c r="X130" s="57" t="s">
        <v>37</v>
      </c>
      <c r="Y130" s="225" t="s">
        <v>306</v>
      </c>
    </row>
    <row r="131" spans="1:27" ht="15" customHeight="1" x14ac:dyDescent="0.15">
      <c r="A131" s="33">
        <v>107</v>
      </c>
      <c r="B131" s="48"/>
      <c r="C131" s="476" t="s">
        <v>307</v>
      </c>
      <c r="D131" s="477"/>
      <c r="E131" s="477"/>
      <c r="F131" s="478"/>
      <c r="G131" s="235">
        <v>-78678</v>
      </c>
      <c r="H131" s="235">
        <v>-78382</v>
      </c>
      <c r="I131" s="236">
        <v>-78382</v>
      </c>
      <c r="J131" s="50">
        <v>-78382</v>
      </c>
      <c r="K131" s="50">
        <v>-78275</v>
      </c>
      <c r="L131" s="154">
        <v>-78275</v>
      </c>
      <c r="M131" s="241">
        <v>0</v>
      </c>
      <c r="N131" s="50">
        <v>0</v>
      </c>
      <c r="O131" s="50">
        <v>0</v>
      </c>
      <c r="P131" s="50">
        <v>0</v>
      </c>
      <c r="Q131" s="50">
        <v>0</v>
      </c>
      <c r="R131" s="50">
        <v>0</v>
      </c>
      <c r="S131" s="50">
        <v>0</v>
      </c>
      <c r="T131" s="50">
        <v>0</v>
      </c>
      <c r="U131" s="242"/>
      <c r="V131" s="56" t="s">
        <v>308</v>
      </c>
      <c r="W131" s="148"/>
      <c r="X131" s="57" t="s">
        <v>309</v>
      </c>
      <c r="Y131" t="s">
        <v>310</v>
      </c>
    </row>
    <row r="132" spans="1:27" ht="15" customHeight="1" x14ac:dyDescent="0.15">
      <c r="A132" s="33">
        <v>108</v>
      </c>
      <c r="B132" s="48"/>
      <c r="C132" s="416"/>
      <c r="D132" s="416"/>
      <c r="E132" s="416"/>
      <c r="F132" s="416"/>
      <c r="G132" s="235"/>
      <c r="H132" s="235">
        <v>0</v>
      </c>
      <c r="I132" s="236"/>
      <c r="J132" s="50"/>
      <c r="K132" s="50">
        <v>0</v>
      </c>
      <c r="L132" s="154"/>
      <c r="M132" s="50"/>
      <c r="N132" s="50"/>
      <c r="O132" s="50"/>
      <c r="P132" s="50"/>
      <c r="Q132" s="50"/>
      <c r="R132" s="50"/>
      <c r="S132" s="50"/>
      <c r="T132" s="50"/>
      <c r="U132" s="48"/>
      <c r="V132" s="66"/>
      <c r="W132" s="148"/>
      <c r="X132" s="57" t="s">
        <v>37</v>
      </c>
      <c r="Y132" s="225"/>
    </row>
    <row r="133" spans="1:27" ht="15" customHeight="1" thickBot="1" x14ac:dyDescent="0.2">
      <c r="A133" s="33">
        <v>109</v>
      </c>
      <c r="B133" s="74"/>
      <c r="C133" s="416" t="s">
        <v>311</v>
      </c>
      <c r="D133" s="416"/>
      <c r="E133" s="416"/>
      <c r="F133" s="416"/>
      <c r="G133" s="243">
        <v>-28263</v>
      </c>
      <c r="H133" s="243">
        <v>0</v>
      </c>
      <c r="I133" s="244">
        <v>-30500</v>
      </c>
      <c r="J133" s="75">
        <v>-35000</v>
      </c>
      <c r="K133" s="75">
        <v>-30500</v>
      </c>
      <c r="L133" s="154">
        <v>-20000</v>
      </c>
      <c r="M133" s="50">
        <v>-35500</v>
      </c>
      <c r="N133" s="50">
        <v>0</v>
      </c>
      <c r="O133" s="50">
        <v>-65000</v>
      </c>
      <c r="P133" s="50">
        <v>-65000</v>
      </c>
      <c r="Q133" s="50">
        <v>-80000</v>
      </c>
      <c r="R133" s="50">
        <v>-80000</v>
      </c>
      <c r="S133" s="79">
        <v>-95000</v>
      </c>
      <c r="T133" s="233">
        <v>-100000</v>
      </c>
      <c r="U133" s="77" t="s">
        <v>79</v>
      </c>
      <c r="V133" s="56" t="s">
        <v>312</v>
      </c>
      <c r="W133" s="97" t="s">
        <v>81</v>
      </c>
      <c r="X133" s="57" t="s">
        <v>313</v>
      </c>
      <c r="Y133" s="58" t="s">
        <v>313</v>
      </c>
      <c r="Z133" s="98" t="s">
        <v>83</v>
      </c>
    </row>
    <row r="134" spans="1:27" ht="15" customHeight="1" thickBot="1" x14ac:dyDescent="0.2">
      <c r="A134" s="9">
        <v>110</v>
      </c>
      <c r="B134" s="417" t="s">
        <v>314</v>
      </c>
      <c r="C134" s="418"/>
      <c r="D134" s="418"/>
      <c r="E134" s="418"/>
      <c r="F134" s="419"/>
      <c r="G134" s="245">
        <f t="shared" ref="G134:T134" si="13">SUM(G124:G133)</f>
        <v>-36824.92</v>
      </c>
      <c r="H134" s="246">
        <f t="shared" si="13"/>
        <v>-49556</v>
      </c>
      <c r="I134" s="247">
        <f t="shared" si="13"/>
        <v>87000</v>
      </c>
      <c r="J134" s="247">
        <f t="shared" si="13"/>
        <v>55693</v>
      </c>
      <c r="K134" s="246">
        <f t="shared" si="13"/>
        <v>1000</v>
      </c>
      <c r="L134" s="246">
        <f t="shared" si="13"/>
        <v>10748</v>
      </c>
      <c r="M134" s="246">
        <f t="shared" si="13"/>
        <v>-34000</v>
      </c>
      <c r="N134" s="246">
        <f t="shared" si="13"/>
        <v>78275</v>
      </c>
      <c r="O134" s="246">
        <f t="shared" si="13"/>
        <v>-59568</v>
      </c>
      <c r="P134" s="246">
        <f t="shared" si="13"/>
        <v>-54651</v>
      </c>
      <c r="Q134" s="248">
        <f t="shared" si="13"/>
        <v>-139300</v>
      </c>
      <c r="R134" s="248">
        <f t="shared" si="13"/>
        <v>-74300</v>
      </c>
      <c r="S134" s="248">
        <f t="shared" si="13"/>
        <v>-74300</v>
      </c>
      <c r="T134" s="248">
        <f t="shared" si="13"/>
        <v>-159300</v>
      </c>
      <c r="U134" s="249"/>
      <c r="V134" s="250"/>
      <c r="W134" s="249"/>
      <c r="X134" s="57"/>
    </row>
    <row r="135" spans="1:27" ht="5" customHeight="1" x14ac:dyDescent="0.15">
      <c r="A135" s="33">
        <v>111</v>
      </c>
      <c r="B135" s="479"/>
      <c r="C135" s="479"/>
      <c r="D135" s="479"/>
      <c r="E135" s="479"/>
      <c r="F135" s="479"/>
      <c r="G135" s="251"/>
      <c r="H135" s="251"/>
      <c r="I135" s="252"/>
      <c r="J135" s="251"/>
      <c r="K135" s="251"/>
      <c r="L135" s="253"/>
      <c r="M135" s="50"/>
      <c r="N135" s="50"/>
      <c r="O135" s="50"/>
      <c r="P135" s="50"/>
      <c r="Q135" s="50"/>
      <c r="R135" s="50"/>
      <c r="S135" s="50"/>
      <c r="T135" s="50"/>
      <c r="U135" s="48"/>
      <c r="V135" s="66"/>
      <c r="W135" s="148"/>
      <c r="X135" s="57"/>
    </row>
    <row r="136" spans="1:27" ht="15" customHeight="1" x14ac:dyDescent="0.15">
      <c r="A136" s="33" t="s">
        <v>315</v>
      </c>
      <c r="B136" s="480" t="s">
        <v>316</v>
      </c>
      <c r="C136" s="480"/>
      <c r="D136" s="480"/>
      <c r="E136" s="480"/>
      <c r="F136" s="480"/>
      <c r="G136" s="235"/>
      <c r="H136" s="235"/>
      <c r="I136" s="236"/>
      <c r="J136" s="235"/>
      <c r="K136" s="235"/>
      <c r="L136" s="236"/>
      <c r="M136" s="50"/>
      <c r="N136" s="50"/>
      <c r="O136" s="50"/>
      <c r="P136" s="50"/>
      <c r="Q136" s="50"/>
      <c r="R136" s="50"/>
      <c r="S136" s="50"/>
      <c r="T136" s="50"/>
      <c r="U136" s="48"/>
      <c r="V136" s="66"/>
      <c r="W136" s="148"/>
      <c r="X136" s="57"/>
    </row>
    <row r="137" spans="1:27" ht="5" customHeight="1" x14ac:dyDescent="0.15">
      <c r="A137" s="33" t="s">
        <v>317</v>
      </c>
      <c r="B137" s="475"/>
      <c r="C137" s="475"/>
      <c r="D137" s="475"/>
      <c r="E137" s="475"/>
      <c r="F137" s="475"/>
      <c r="G137" s="50"/>
      <c r="H137" s="50"/>
      <c r="I137" s="51"/>
      <c r="J137" s="50"/>
      <c r="K137" s="50"/>
      <c r="L137" s="51"/>
      <c r="M137" s="50"/>
      <c r="N137" s="50"/>
      <c r="O137" s="50"/>
      <c r="P137" s="50"/>
      <c r="Q137" s="50"/>
      <c r="R137" s="50"/>
      <c r="S137" s="50"/>
      <c r="T137" s="50"/>
      <c r="U137" s="48"/>
      <c r="V137" s="66"/>
      <c r="W137" s="48"/>
      <c r="X137" s="57"/>
    </row>
    <row r="138" spans="1:27" ht="15" customHeight="1" x14ac:dyDescent="0.15">
      <c r="A138" s="33">
        <v>112</v>
      </c>
      <c r="B138" s="405" t="s">
        <v>318</v>
      </c>
      <c r="C138" s="406"/>
      <c r="D138" s="406"/>
      <c r="E138" s="406"/>
      <c r="F138" s="407"/>
      <c r="G138" s="48"/>
      <c r="H138" s="48"/>
      <c r="I138" s="64"/>
      <c r="J138" s="48"/>
      <c r="K138" s="48"/>
      <c r="L138" s="64"/>
      <c r="M138" s="48"/>
      <c r="N138" s="48"/>
      <c r="O138" s="48"/>
      <c r="P138" s="48"/>
      <c r="Q138" s="48"/>
      <c r="R138" s="48"/>
      <c r="S138" s="48"/>
      <c r="T138" s="48"/>
      <c r="U138" s="48"/>
      <c r="V138" s="66"/>
      <c r="W138" s="48"/>
      <c r="X138" s="57"/>
    </row>
    <row r="139" spans="1:27" ht="15" customHeight="1" x14ac:dyDescent="0.15">
      <c r="A139" s="33">
        <v>113</v>
      </c>
      <c r="B139" s="467" t="s">
        <v>319</v>
      </c>
      <c r="C139" s="468"/>
      <c r="D139" s="468"/>
      <c r="E139" s="468"/>
      <c r="F139" s="469"/>
      <c r="G139" s="50"/>
      <c r="H139" s="50"/>
      <c r="I139" s="51"/>
      <c r="J139" s="50"/>
      <c r="K139" s="50"/>
      <c r="L139" s="51"/>
      <c r="M139" s="50"/>
      <c r="N139" s="50"/>
      <c r="O139" s="50"/>
      <c r="P139" s="50"/>
      <c r="Q139" s="50"/>
      <c r="R139" s="50"/>
      <c r="S139" s="50"/>
      <c r="T139" s="50"/>
      <c r="U139" s="48"/>
      <c r="V139" s="66"/>
      <c r="W139" s="48"/>
      <c r="X139" s="57"/>
    </row>
    <row r="140" spans="1:27" ht="15" customHeight="1" x14ac:dyDescent="0.15">
      <c r="A140" s="33">
        <v>114</v>
      </c>
      <c r="B140" s="148"/>
      <c r="C140" s="461" t="s">
        <v>320</v>
      </c>
      <c r="D140" s="462"/>
      <c r="E140" s="462"/>
      <c r="F140" s="463"/>
      <c r="G140" s="235">
        <v>-77889.08</v>
      </c>
      <c r="H140" s="235">
        <v>-78626</v>
      </c>
      <c r="I140" s="236">
        <v>-78382</v>
      </c>
      <c r="J140" s="50">
        <v>-78275</v>
      </c>
      <c r="K140" s="50">
        <v>-78275</v>
      </c>
      <c r="L140" s="154">
        <v>-78023</v>
      </c>
      <c r="M140" s="50">
        <v>-78275</v>
      </c>
      <c r="N140" s="50">
        <v>-77690.53</v>
      </c>
      <c r="O140" s="50">
        <v>-75773</v>
      </c>
      <c r="P140" s="50">
        <v>-75773</v>
      </c>
      <c r="Q140" s="50">
        <v>0</v>
      </c>
      <c r="R140" s="50">
        <v>0</v>
      </c>
      <c r="S140" s="50">
        <v>0</v>
      </c>
      <c r="T140" s="50">
        <v>0</v>
      </c>
      <c r="U140" s="48" t="s">
        <v>295</v>
      </c>
      <c r="V140" s="56" t="s">
        <v>321</v>
      </c>
      <c r="W140" s="148"/>
      <c r="X140" s="57" t="s">
        <v>322</v>
      </c>
      <c r="Y140" t="s">
        <v>322</v>
      </c>
    </row>
    <row r="141" spans="1:27" ht="15" customHeight="1" x14ac:dyDescent="0.15">
      <c r="A141" s="33">
        <v>115</v>
      </c>
      <c r="B141" s="467" t="s">
        <v>323</v>
      </c>
      <c r="C141" s="468"/>
      <c r="D141" s="468"/>
      <c r="E141" s="468"/>
      <c r="F141" s="469"/>
      <c r="G141" s="50"/>
      <c r="H141" s="50"/>
      <c r="I141" s="51"/>
      <c r="J141" s="50"/>
      <c r="K141" s="50"/>
      <c r="L141" s="51"/>
      <c r="M141" s="50"/>
      <c r="N141" s="50"/>
      <c r="O141" s="50"/>
      <c r="P141" s="50"/>
      <c r="Q141" s="50"/>
      <c r="R141" s="50"/>
      <c r="S141" s="50"/>
      <c r="T141" s="50"/>
      <c r="U141" s="48"/>
      <c r="V141" s="66"/>
      <c r="W141" s="48"/>
      <c r="X141" s="57"/>
    </row>
    <row r="142" spans="1:27" ht="15" customHeight="1" x14ac:dyDescent="0.15">
      <c r="A142" s="33">
        <v>116</v>
      </c>
      <c r="B142" s="148"/>
      <c r="C142" s="461" t="s">
        <v>324</v>
      </c>
      <c r="D142" s="462"/>
      <c r="E142" s="462"/>
      <c r="F142" s="463"/>
      <c r="G142" s="50">
        <v>-12522.35</v>
      </c>
      <c r="H142" s="50">
        <v>-15064</v>
      </c>
      <c r="I142" s="51">
        <v>-21600</v>
      </c>
      <c r="J142" s="50">
        <v>-17200</v>
      </c>
      <c r="K142" s="50">
        <v>-17000</v>
      </c>
      <c r="L142" s="154">
        <v>-18296</v>
      </c>
      <c r="M142" s="147">
        <f>-12*2200</f>
        <v>-26400</v>
      </c>
      <c r="N142" s="50">
        <v>-18918.850000000002</v>
      </c>
      <c r="O142" s="50">
        <v>-22200</v>
      </c>
      <c r="P142" s="50">
        <v>-22070.140000000003</v>
      </c>
      <c r="Q142" s="255">
        <v>-30000</v>
      </c>
      <c r="R142" s="255">
        <v>-30000</v>
      </c>
      <c r="S142" s="255">
        <v>-30000</v>
      </c>
      <c r="T142" s="255">
        <v>-33000</v>
      </c>
      <c r="U142" s="129" t="s">
        <v>325</v>
      </c>
      <c r="V142" s="102"/>
      <c r="W142" s="97" t="s">
        <v>326</v>
      </c>
      <c r="X142" s="57"/>
      <c r="Y142" s="58" t="s">
        <v>327</v>
      </c>
      <c r="Z142" s="98" t="s">
        <v>328</v>
      </c>
      <c r="AA142" s="69"/>
    </row>
    <row r="143" spans="1:27" ht="15" customHeight="1" x14ac:dyDescent="0.15">
      <c r="A143" s="33">
        <v>117</v>
      </c>
      <c r="B143" s="148"/>
      <c r="C143" s="474"/>
      <c r="D143" s="474"/>
      <c r="E143" s="474"/>
      <c r="F143" s="474"/>
      <c r="G143" s="50">
        <v>-6503.56</v>
      </c>
      <c r="H143" s="50">
        <v>-5249</v>
      </c>
      <c r="I143" s="51"/>
      <c r="J143" s="50"/>
      <c r="K143" s="50">
        <v>0</v>
      </c>
      <c r="L143" s="51"/>
      <c r="M143" s="50"/>
      <c r="N143" s="50">
        <v>0</v>
      </c>
      <c r="O143" s="50"/>
      <c r="P143" s="50"/>
      <c r="Q143" s="50"/>
      <c r="R143" s="50"/>
      <c r="S143" s="50"/>
      <c r="T143" s="50"/>
      <c r="U143" s="48"/>
      <c r="V143" s="66"/>
      <c r="W143" s="48"/>
      <c r="X143" s="57" t="s">
        <v>329</v>
      </c>
      <c r="Y143" t="s">
        <v>330</v>
      </c>
      <c r="AA143" s="69"/>
    </row>
    <row r="144" spans="1:27" ht="15" customHeight="1" x14ac:dyDescent="0.15">
      <c r="A144" s="33">
        <v>118</v>
      </c>
      <c r="B144" s="148"/>
      <c r="C144" s="461" t="s">
        <v>331</v>
      </c>
      <c r="D144" s="462"/>
      <c r="E144" s="462"/>
      <c r="F144" s="463"/>
      <c r="G144" s="50">
        <v>-604</v>
      </c>
      <c r="H144" s="50">
        <v>-3065</v>
      </c>
      <c r="I144" s="51">
        <v>-3000</v>
      </c>
      <c r="J144" s="50">
        <v>-420</v>
      </c>
      <c r="K144" s="50">
        <v>-600</v>
      </c>
      <c r="L144" s="154">
        <v>-417</v>
      </c>
      <c r="M144" s="50">
        <v>-800</v>
      </c>
      <c r="N144" s="50">
        <v>-1991</v>
      </c>
      <c r="O144" s="50">
        <v>-500</v>
      </c>
      <c r="P144" s="50">
        <v>-273.88</v>
      </c>
      <c r="Q144" s="50">
        <v>-800</v>
      </c>
      <c r="R144" s="50">
        <v>-800</v>
      </c>
      <c r="S144" s="50">
        <v>-800</v>
      </c>
      <c r="T144" s="50">
        <v>-800</v>
      </c>
      <c r="U144" s="48"/>
      <c r="V144" s="66"/>
      <c r="W144" s="48"/>
      <c r="X144" s="57"/>
      <c r="Y144" s="58" t="s">
        <v>332</v>
      </c>
      <c r="Z144" s="131"/>
      <c r="AA144" s="69"/>
    </row>
    <row r="145" spans="1:41" s="256" customFormat="1" ht="15" customHeight="1" x14ac:dyDescent="0.2">
      <c r="A145" s="33">
        <v>119</v>
      </c>
      <c r="B145" s="148"/>
      <c r="C145" s="470" t="s">
        <v>333</v>
      </c>
      <c r="D145" s="470"/>
      <c r="E145" s="470"/>
      <c r="F145" s="470"/>
      <c r="G145" s="50">
        <v>-1126.8</v>
      </c>
      <c r="H145" s="50">
        <v>0</v>
      </c>
      <c r="I145" s="51">
        <v>-1127</v>
      </c>
      <c r="J145" s="50"/>
      <c r="K145" s="50">
        <v>-2700</v>
      </c>
      <c r="L145" s="154">
        <v>-2332</v>
      </c>
      <c r="M145" s="50">
        <v>-2700</v>
      </c>
      <c r="N145" s="50">
        <v>-1222.8</v>
      </c>
      <c r="O145" s="50">
        <v>-2700</v>
      </c>
      <c r="P145" s="50">
        <v>-2734.4</v>
      </c>
      <c r="Q145" s="50">
        <v>-2700</v>
      </c>
      <c r="R145" s="50">
        <v>-2700</v>
      </c>
      <c r="S145" s="50">
        <v>-2700</v>
      </c>
      <c r="T145" s="50">
        <v>-2700</v>
      </c>
      <c r="U145" s="48"/>
      <c r="V145" s="66"/>
      <c r="W145" s="48"/>
      <c r="X145" s="132" t="s">
        <v>334</v>
      </c>
      <c r="Y145" t="s">
        <v>335</v>
      </c>
      <c r="Z145"/>
      <c r="AA145" s="69"/>
      <c r="AB145"/>
      <c r="AC145"/>
      <c r="AD145"/>
      <c r="AE145"/>
      <c r="AF145"/>
      <c r="AG145"/>
      <c r="AH145"/>
      <c r="AI145"/>
      <c r="AJ145"/>
      <c r="AK145"/>
      <c r="AL145"/>
      <c r="AM145"/>
      <c r="AN145"/>
      <c r="AO145"/>
    </row>
    <row r="146" spans="1:41" ht="15" customHeight="1" x14ac:dyDescent="0.15">
      <c r="A146" s="33">
        <v>120</v>
      </c>
      <c r="B146" s="148"/>
      <c r="C146" s="415" t="s">
        <v>336</v>
      </c>
      <c r="D146" s="415"/>
      <c r="E146" s="415"/>
      <c r="F146" s="415"/>
      <c r="G146" s="50">
        <v>-12.600000000000001</v>
      </c>
      <c r="H146" s="50">
        <v>0</v>
      </c>
      <c r="I146" s="51">
        <v>-375</v>
      </c>
      <c r="J146" s="50">
        <v>-40</v>
      </c>
      <c r="K146" s="50">
        <v>-375</v>
      </c>
      <c r="L146" s="154">
        <v>-449</v>
      </c>
      <c r="M146" s="50">
        <v>-450</v>
      </c>
      <c r="N146" s="50">
        <v>-40</v>
      </c>
      <c r="O146" s="50">
        <v>-450</v>
      </c>
      <c r="P146" s="50">
        <v>0</v>
      </c>
      <c r="Q146" s="50">
        <v>-450</v>
      </c>
      <c r="R146" s="50">
        <v>-450</v>
      </c>
      <c r="S146" s="50">
        <v>-450</v>
      </c>
      <c r="T146" s="50">
        <v>-450</v>
      </c>
      <c r="U146" s="48"/>
      <c r="V146" s="66"/>
      <c r="W146" s="48"/>
      <c r="X146" s="57"/>
      <c r="Z146" s="131"/>
    </row>
    <row r="147" spans="1:41" ht="15" customHeight="1" x14ac:dyDescent="0.15">
      <c r="A147" s="33">
        <v>121</v>
      </c>
      <c r="B147" s="148"/>
      <c r="C147" s="470" t="s">
        <v>337</v>
      </c>
      <c r="D147" s="470"/>
      <c r="E147" s="470"/>
      <c r="F147" s="470"/>
      <c r="G147" s="50">
        <v>-475.42</v>
      </c>
      <c r="H147" s="50">
        <v>-557</v>
      </c>
      <c r="I147" s="51">
        <v>-500</v>
      </c>
      <c r="J147" s="50">
        <v>-501.16</v>
      </c>
      <c r="K147" s="50">
        <v>-600</v>
      </c>
      <c r="L147" s="154">
        <v>-1054</v>
      </c>
      <c r="M147" s="50">
        <v>-1200</v>
      </c>
      <c r="N147" s="50">
        <v>-1242.3899999999999</v>
      </c>
      <c r="O147" s="50">
        <v>-300</v>
      </c>
      <c r="P147" s="50">
        <v>-322.36999999999995</v>
      </c>
      <c r="Q147" s="50">
        <v>-1200</v>
      </c>
      <c r="R147" s="50">
        <v>-1200</v>
      </c>
      <c r="S147" s="50">
        <v>-1200</v>
      </c>
      <c r="T147" s="50">
        <v>-1200</v>
      </c>
      <c r="U147" s="48"/>
      <c r="V147" s="66"/>
      <c r="W147" s="48" t="s">
        <v>42</v>
      </c>
      <c r="X147" s="57"/>
      <c r="Z147" s="131"/>
    </row>
    <row r="148" spans="1:41" ht="15" customHeight="1" x14ac:dyDescent="0.15">
      <c r="A148" s="33">
        <v>122</v>
      </c>
      <c r="B148" s="148"/>
      <c r="C148" s="470" t="s">
        <v>338</v>
      </c>
      <c r="D148" s="470"/>
      <c r="E148" s="470"/>
      <c r="F148" s="470"/>
      <c r="G148" s="50">
        <v>-6376.94</v>
      </c>
      <c r="H148" s="50">
        <v>-6095</v>
      </c>
      <c r="I148" s="51">
        <v>-6000</v>
      </c>
      <c r="J148" s="50">
        <v>-7704.3399999999992</v>
      </c>
      <c r="K148" s="50">
        <v>-6100</v>
      </c>
      <c r="L148" s="154">
        <v>-7265</v>
      </c>
      <c r="M148" s="50">
        <v>-7000</v>
      </c>
      <c r="N148" s="50">
        <v>-7223.3899999999994</v>
      </c>
      <c r="O148" s="50">
        <v>-8000</v>
      </c>
      <c r="P148" s="50">
        <v>-8169.56</v>
      </c>
      <c r="Q148" s="50">
        <v>-7000</v>
      </c>
      <c r="R148" s="50">
        <v>-7000</v>
      </c>
      <c r="S148" s="50">
        <v>-7000</v>
      </c>
      <c r="T148" s="50">
        <v>-7000</v>
      </c>
      <c r="U148" s="48"/>
      <c r="V148" s="66"/>
      <c r="W148" s="48" t="s">
        <v>42</v>
      </c>
      <c r="X148" s="57"/>
      <c r="Z148" s="131"/>
      <c r="AA148" s="69"/>
    </row>
    <row r="149" spans="1:41" ht="15" customHeight="1" x14ac:dyDescent="0.15">
      <c r="A149" s="33">
        <v>123</v>
      </c>
      <c r="B149" s="148"/>
      <c r="C149" s="470" t="s">
        <v>339</v>
      </c>
      <c r="D149" s="470"/>
      <c r="E149" s="470"/>
      <c r="F149" s="470"/>
      <c r="G149" s="50">
        <v>-1355.9</v>
      </c>
      <c r="H149" s="50">
        <v>-3435</v>
      </c>
      <c r="I149" s="51">
        <v>-3000</v>
      </c>
      <c r="J149" s="50">
        <v>-3783.2200000000003</v>
      </c>
      <c r="K149" s="50">
        <v>-3500</v>
      </c>
      <c r="L149" s="154">
        <v>-2599</v>
      </c>
      <c r="M149" s="50">
        <v>-4000</v>
      </c>
      <c r="N149" s="50">
        <v>-3486.55</v>
      </c>
      <c r="O149" s="50">
        <v>-4000</v>
      </c>
      <c r="P149" s="50">
        <v>-1065</v>
      </c>
      <c r="Q149" s="50">
        <v>-4000</v>
      </c>
      <c r="R149" s="50">
        <v>-4000</v>
      </c>
      <c r="S149" s="50">
        <v>-4000</v>
      </c>
      <c r="T149" s="50">
        <v>-4000</v>
      </c>
      <c r="U149" s="48"/>
      <c r="V149" s="66"/>
      <c r="W149" s="48"/>
      <c r="X149" s="57"/>
      <c r="Y149" s="58" t="s">
        <v>340</v>
      </c>
    </row>
    <row r="150" spans="1:41" ht="15" customHeight="1" x14ac:dyDescent="0.15">
      <c r="A150" s="33" t="s">
        <v>341</v>
      </c>
      <c r="B150" s="148"/>
      <c r="C150" s="470" t="s">
        <v>342</v>
      </c>
      <c r="D150" s="470"/>
      <c r="E150" s="470"/>
      <c r="F150" s="470"/>
      <c r="G150" s="50">
        <v>-192</v>
      </c>
      <c r="H150" s="50">
        <v>-8</v>
      </c>
      <c r="I150" s="51">
        <v>-1069</v>
      </c>
      <c r="J150" s="50">
        <v>-27.000000000000004</v>
      </c>
      <c r="K150" s="50">
        <v>-1100</v>
      </c>
      <c r="L150" s="154">
        <v>-32</v>
      </c>
      <c r="M150" s="50">
        <v>-1200</v>
      </c>
      <c r="N150" s="50">
        <v>-78.3</v>
      </c>
      <c r="O150" s="50">
        <v>-1200</v>
      </c>
      <c r="P150" s="50">
        <v>-390.90000000000003</v>
      </c>
      <c r="Q150" s="50">
        <v>-1200</v>
      </c>
      <c r="R150" s="50">
        <v>-1200</v>
      </c>
      <c r="S150" s="50">
        <v>-1200</v>
      </c>
      <c r="T150" s="50">
        <v>-1200</v>
      </c>
      <c r="U150" s="48"/>
      <c r="V150" s="66"/>
      <c r="W150" s="48"/>
      <c r="X150" s="57" t="s">
        <v>343</v>
      </c>
      <c r="Y150" t="s">
        <v>343</v>
      </c>
    </row>
    <row r="151" spans="1:41" ht="15" customHeight="1" x14ac:dyDescent="0.15">
      <c r="A151" s="33" t="s">
        <v>344</v>
      </c>
      <c r="B151" s="148"/>
      <c r="C151" s="470" t="s">
        <v>345</v>
      </c>
      <c r="D151" s="470"/>
      <c r="E151" s="470"/>
      <c r="F151" s="470"/>
      <c r="G151" s="50">
        <v>-1279.2</v>
      </c>
      <c r="H151" s="50">
        <v>-1148</v>
      </c>
      <c r="I151" s="51">
        <v>-1000</v>
      </c>
      <c r="J151" s="50">
        <v>-785.56</v>
      </c>
      <c r="K151" s="50">
        <v>-1200</v>
      </c>
      <c r="L151" s="154">
        <v>-646</v>
      </c>
      <c r="M151" s="50">
        <v>-1500</v>
      </c>
      <c r="N151" s="50">
        <v>-12011.85</v>
      </c>
      <c r="O151" s="50">
        <v>-2500</v>
      </c>
      <c r="P151" s="50">
        <f>-2580.41-1</f>
        <v>-2581.41</v>
      </c>
      <c r="Q151" s="50">
        <v>-1500</v>
      </c>
      <c r="R151" s="50">
        <v>-1500</v>
      </c>
      <c r="S151" s="50">
        <v>-1500</v>
      </c>
      <c r="T151" s="50">
        <v>-1500</v>
      </c>
      <c r="U151" s="48"/>
      <c r="V151" s="66"/>
      <c r="W151" s="48"/>
      <c r="X151" s="57"/>
      <c r="Y151" s="58" t="s">
        <v>340</v>
      </c>
    </row>
    <row r="152" spans="1:41" ht="15" customHeight="1" x14ac:dyDescent="0.15">
      <c r="A152" s="33" t="s">
        <v>346</v>
      </c>
      <c r="B152" s="148"/>
      <c r="C152" s="470"/>
      <c r="D152" s="470"/>
      <c r="E152" s="470"/>
      <c r="F152" s="470"/>
      <c r="G152" s="50"/>
      <c r="H152" s="50"/>
      <c r="I152" s="51"/>
      <c r="J152" s="50"/>
      <c r="K152" s="50"/>
      <c r="L152" s="51"/>
      <c r="M152" s="50"/>
      <c r="N152" s="50">
        <v>0</v>
      </c>
      <c r="O152" s="50"/>
      <c r="P152" s="50"/>
      <c r="Q152" s="50"/>
      <c r="R152" s="50"/>
      <c r="S152" s="50"/>
      <c r="T152" s="50"/>
      <c r="U152" s="48"/>
      <c r="V152" s="66"/>
      <c r="W152" s="48"/>
      <c r="X152" s="57"/>
      <c r="Y152" s="73" t="s">
        <v>70</v>
      </c>
    </row>
    <row r="153" spans="1:41" ht="15" customHeight="1" x14ac:dyDescent="0.15">
      <c r="A153" s="33" t="s">
        <v>347</v>
      </c>
      <c r="B153" s="148"/>
      <c r="C153" s="470"/>
      <c r="D153" s="470"/>
      <c r="E153" s="470"/>
      <c r="F153" s="470"/>
      <c r="G153" s="50"/>
      <c r="H153" s="50"/>
      <c r="I153" s="51"/>
      <c r="J153" s="50"/>
      <c r="K153" s="50"/>
      <c r="L153" s="51"/>
      <c r="M153" s="50"/>
      <c r="N153" s="50">
        <v>0</v>
      </c>
      <c r="O153" s="50"/>
      <c r="P153" s="50"/>
      <c r="Q153" s="50"/>
      <c r="R153" s="50"/>
      <c r="S153" s="50"/>
      <c r="T153" s="50"/>
      <c r="U153" s="48"/>
      <c r="V153" s="66"/>
      <c r="W153" s="48"/>
      <c r="X153" s="57"/>
      <c r="Y153" s="73" t="s">
        <v>70</v>
      </c>
    </row>
    <row r="154" spans="1:41" ht="15" customHeight="1" x14ac:dyDescent="0.15">
      <c r="A154" s="33" t="s">
        <v>348</v>
      </c>
      <c r="B154" s="471" t="s">
        <v>349</v>
      </c>
      <c r="C154" s="472"/>
      <c r="D154" s="472"/>
      <c r="E154" s="472"/>
      <c r="F154" s="473"/>
      <c r="G154" s="50"/>
      <c r="H154" s="50"/>
      <c r="I154" s="51"/>
      <c r="J154" s="50"/>
      <c r="K154" s="50"/>
      <c r="L154" s="51"/>
      <c r="M154" s="50"/>
      <c r="N154" s="50"/>
      <c r="O154" s="50"/>
      <c r="P154" s="50"/>
      <c r="Q154" s="50"/>
      <c r="R154" s="50"/>
      <c r="S154" s="50"/>
      <c r="T154" s="50"/>
      <c r="U154" s="48"/>
      <c r="V154" s="66"/>
      <c r="W154" s="48"/>
      <c r="X154" s="57"/>
      <c r="Y154" s="73" t="s">
        <v>350</v>
      </c>
    </row>
    <row r="155" spans="1:41" ht="15" customHeight="1" x14ac:dyDescent="0.15">
      <c r="A155" s="33" t="s">
        <v>351</v>
      </c>
      <c r="B155" s="257"/>
      <c r="C155" s="461" t="s">
        <v>352</v>
      </c>
      <c r="D155" s="462"/>
      <c r="E155" s="462"/>
      <c r="F155" s="463"/>
      <c r="G155" s="50">
        <v>0</v>
      </c>
      <c r="H155" s="50">
        <v>-3515</v>
      </c>
      <c r="I155" s="51">
        <v>-71000</v>
      </c>
      <c r="J155" s="50">
        <v>-53443.18</v>
      </c>
      <c r="K155" s="50">
        <v>-6000</v>
      </c>
      <c r="L155" s="154">
        <v>-3105</v>
      </c>
      <c r="M155" s="50">
        <v>0</v>
      </c>
      <c r="N155" s="50">
        <v>-28500</v>
      </c>
      <c r="O155" s="50">
        <v>0</v>
      </c>
      <c r="P155" s="50">
        <v>0</v>
      </c>
      <c r="Q155" s="50">
        <v>0</v>
      </c>
      <c r="R155" s="50">
        <v>0</v>
      </c>
      <c r="S155" s="50">
        <v>0</v>
      </c>
      <c r="T155" s="50">
        <v>0</v>
      </c>
      <c r="U155" s="48"/>
      <c r="V155" s="56" t="s">
        <v>353</v>
      </c>
      <c r="W155" s="48"/>
      <c r="X155" s="132" t="s">
        <v>354</v>
      </c>
      <c r="Y155" s="58" t="s">
        <v>355</v>
      </c>
      <c r="Z155" s="258"/>
    </row>
    <row r="156" spans="1:41" ht="19" customHeight="1" x14ac:dyDescent="0.15">
      <c r="A156" s="33" t="s">
        <v>356</v>
      </c>
      <c r="B156" s="257"/>
      <c r="C156" s="77" t="s">
        <v>357</v>
      </c>
      <c r="D156" s="77"/>
      <c r="E156" s="77"/>
      <c r="F156" s="77"/>
      <c r="G156" s="50">
        <v>-1200</v>
      </c>
      <c r="H156" s="50">
        <v>-10965</v>
      </c>
      <c r="I156" s="51">
        <v>-45000</v>
      </c>
      <c r="J156" s="50">
        <v>-34273.560000000005</v>
      </c>
      <c r="K156" s="50">
        <v>-65000</v>
      </c>
      <c r="L156" s="154">
        <v>-55752</v>
      </c>
      <c r="M156" s="237">
        <v>-40000</v>
      </c>
      <c r="N156" s="50">
        <v>-11035.470000000001</v>
      </c>
      <c r="O156" s="50">
        <v>-48000</v>
      </c>
      <c r="P156" s="50">
        <v>-56068.359999999993</v>
      </c>
      <c r="Q156" s="50">
        <v>-20000</v>
      </c>
      <c r="R156" s="79">
        <v>-90000</v>
      </c>
      <c r="S156" s="79">
        <v>-90000</v>
      </c>
      <c r="T156" s="233">
        <v>-30000</v>
      </c>
      <c r="U156" s="77" t="s">
        <v>358</v>
      </c>
      <c r="V156" s="56" t="s">
        <v>359</v>
      </c>
      <c r="W156" s="103" t="s">
        <v>360</v>
      </c>
      <c r="X156" s="132" t="s">
        <v>361</v>
      </c>
      <c r="Y156" s="72" t="s">
        <v>362</v>
      </c>
    </row>
    <row r="157" spans="1:41" ht="19" customHeight="1" x14ac:dyDescent="0.15">
      <c r="A157" s="259" t="s">
        <v>363</v>
      </c>
      <c r="B157" s="107"/>
      <c r="C157" s="464" t="s">
        <v>364</v>
      </c>
      <c r="D157" s="465"/>
      <c r="E157" s="465"/>
      <c r="F157" s="466"/>
      <c r="G157" s="50"/>
      <c r="H157" s="50"/>
      <c r="I157" s="51"/>
      <c r="J157" s="50"/>
      <c r="K157" s="50"/>
      <c r="L157" s="154"/>
      <c r="M157" s="101"/>
      <c r="N157" s="50"/>
      <c r="O157" s="50">
        <v>-5000</v>
      </c>
      <c r="P157" s="50">
        <v>0</v>
      </c>
      <c r="Q157" s="50">
        <v>-5000</v>
      </c>
      <c r="R157" s="50">
        <v>-5000</v>
      </c>
      <c r="S157" s="50">
        <v>-5000</v>
      </c>
      <c r="T157" s="50">
        <v>-5000</v>
      </c>
      <c r="U157" s="48"/>
      <c r="V157" s="56"/>
      <c r="W157" s="103"/>
      <c r="X157" s="132"/>
      <c r="Y157" s="72"/>
    </row>
    <row r="158" spans="1:41" ht="15" customHeight="1" x14ac:dyDescent="0.15">
      <c r="A158" s="33">
        <v>124</v>
      </c>
      <c r="B158" s="467" t="s">
        <v>365</v>
      </c>
      <c r="C158" s="468"/>
      <c r="D158" s="468"/>
      <c r="E158" s="468"/>
      <c r="F158" s="469"/>
      <c r="G158" s="50"/>
      <c r="H158" s="50"/>
      <c r="I158" s="51"/>
      <c r="J158" s="50"/>
      <c r="K158" s="50"/>
      <c r="L158" s="51"/>
      <c r="M158" s="50"/>
      <c r="N158" s="50"/>
      <c r="O158" s="50"/>
      <c r="P158" s="50"/>
      <c r="Q158" s="50"/>
      <c r="R158" s="50"/>
      <c r="S158" s="50"/>
      <c r="T158" s="50"/>
      <c r="U158" s="48"/>
      <c r="V158" s="66"/>
      <c r="W158" s="48"/>
      <c r="X158" s="57"/>
    </row>
    <row r="159" spans="1:41" ht="15" customHeight="1" x14ac:dyDescent="0.15">
      <c r="A159" s="33">
        <v>125</v>
      </c>
      <c r="B159" s="260"/>
      <c r="C159" s="461" t="s">
        <v>366</v>
      </c>
      <c r="D159" s="462"/>
      <c r="E159" s="462"/>
      <c r="F159" s="463"/>
      <c r="G159" s="50">
        <v>0</v>
      </c>
      <c r="H159" s="50">
        <v>-1200</v>
      </c>
      <c r="I159" s="51">
        <v>-5000</v>
      </c>
      <c r="J159" s="50"/>
      <c r="K159" s="50">
        <f>-2775-12*46</f>
        <v>-3327</v>
      </c>
      <c r="L159" s="154">
        <v>-3273</v>
      </c>
      <c r="M159" s="50">
        <v>-4000</v>
      </c>
      <c r="N159" s="50">
        <v>-5500</v>
      </c>
      <c r="O159" s="50">
        <v>-1500</v>
      </c>
      <c r="P159" s="50">
        <v>-1505.88</v>
      </c>
      <c r="Q159" s="50">
        <v>-4000</v>
      </c>
      <c r="R159" s="50">
        <v>-4000</v>
      </c>
      <c r="S159" s="79">
        <v>-40000</v>
      </c>
      <c r="T159" s="233">
        <v>-4000</v>
      </c>
      <c r="U159" s="77" t="s">
        <v>367</v>
      </c>
      <c r="V159" s="66"/>
      <c r="W159" s="48"/>
      <c r="X159" s="104" t="s">
        <v>368</v>
      </c>
      <c r="Y159" t="s">
        <v>369</v>
      </c>
    </row>
    <row r="160" spans="1:41" ht="15" customHeight="1" x14ac:dyDescent="0.15">
      <c r="A160" s="33">
        <v>126</v>
      </c>
      <c r="B160" s="148"/>
      <c r="C160" s="461" t="s">
        <v>370</v>
      </c>
      <c r="D160" s="462"/>
      <c r="E160" s="462"/>
      <c r="F160" s="463"/>
      <c r="G160" s="50">
        <v>0</v>
      </c>
      <c r="H160" s="50">
        <v>0</v>
      </c>
      <c r="I160" s="51">
        <v>-1200</v>
      </c>
      <c r="J160" s="50"/>
      <c r="K160" s="50">
        <v>-500</v>
      </c>
      <c r="L160" s="154">
        <v>0</v>
      </c>
      <c r="M160" s="50">
        <v>0</v>
      </c>
      <c r="N160" s="50">
        <v>-940.38</v>
      </c>
      <c r="O160" s="50">
        <v>-7000</v>
      </c>
      <c r="P160" s="50">
        <v>-6576.12</v>
      </c>
      <c r="Q160" s="50">
        <v>-1000</v>
      </c>
      <c r="R160" s="50">
        <v>-1000</v>
      </c>
      <c r="S160" s="50">
        <v>-1000</v>
      </c>
      <c r="T160" s="50">
        <v>-1000</v>
      </c>
      <c r="U160" s="48" t="s">
        <v>371</v>
      </c>
      <c r="V160" s="66"/>
      <c r="W160" s="48"/>
      <c r="X160" s="104" t="s">
        <v>372</v>
      </c>
      <c r="Y160" t="s">
        <v>372</v>
      </c>
    </row>
    <row r="161" spans="1:25" ht="15" customHeight="1" thickBot="1" x14ac:dyDescent="0.2">
      <c r="A161" s="33" t="s">
        <v>373</v>
      </c>
      <c r="B161" s="201"/>
      <c r="C161" s="436" t="s">
        <v>374</v>
      </c>
      <c r="D161" s="436"/>
      <c r="E161" s="436"/>
      <c r="F161" s="436"/>
      <c r="G161" s="75">
        <v>0</v>
      </c>
      <c r="H161" s="75">
        <v>-4117</v>
      </c>
      <c r="I161" s="78">
        <v>-5000</v>
      </c>
      <c r="J161" s="75">
        <v>-1524.09</v>
      </c>
      <c r="K161" s="75">
        <v>-5000</v>
      </c>
      <c r="L161" s="154">
        <v>-11311</v>
      </c>
      <c r="M161" s="50">
        <v>-5000</v>
      </c>
      <c r="N161" s="50">
        <v>-5817.03</v>
      </c>
      <c r="O161" s="50">
        <v>-15000</v>
      </c>
      <c r="P161" s="50">
        <v>-14401.15</v>
      </c>
      <c r="Q161" s="50">
        <v>-15000</v>
      </c>
      <c r="R161" s="79">
        <v>-10000</v>
      </c>
      <c r="S161" s="79">
        <v>-10000</v>
      </c>
      <c r="T161" s="122">
        <v>-10000</v>
      </c>
      <c r="U161" s="77" t="s">
        <v>375</v>
      </c>
      <c r="V161" s="66"/>
      <c r="W161" s="48"/>
      <c r="X161" s="104" t="s">
        <v>376</v>
      </c>
      <c r="Y161" t="s">
        <v>377</v>
      </c>
    </row>
    <row r="162" spans="1:25" ht="15" customHeight="1" thickBot="1" x14ac:dyDescent="0.2">
      <c r="A162" s="9">
        <v>127</v>
      </c>
      <c r="B162" s="396" t="s">
        <v>378</v>
      </c>
      <c r="C162" s="397"/>
      <c r="D162" s="397"/>
      <c r="E162" s="397"/>
      <c r="F162" s="398"/>
      <c r="G162" s="162">
        <f t="shared" ref="G162:N162" si="14">SUM(G140:G161)</f>
        <v>-109537.85</v>
      </c>
      <c r="H162" s="163">
        <f t="shared" si="14"/>
        <v>-133044</v>
      </c>
      <c r="I162" s="164">
        <f t="shared" si="14"/>
        <v>-243253</v>
      </c>
      <c r="J162" s="164">
        <f t="shared" si="14"/>
        <v>-197977.11</v>
      </c>
      <c r="K162" s="163">
        <f t="shared" si="14"/>
        <v>-191277</v>
      </c>
      <c r="L162" s="163">
        <f t="shared" si="14"/>
        <v>-184554</v>
      </c>
      <c r="M162" s="163">
        <f t="shared" si="14"/>
        <v>-172525</v>
      </c>
      <c r="N162" s="163">
        <f t="shared" si="14"/>
        <v>-175698.54000000004</v>
      </c>
      <c r="O162" s="163">
        <f t="shared" ref="O162:T162" si="15">SUM(O140:O161)</f>
        <v>-194123</v>
      </c>
      <c r="P162" s="163">
        <f t="shared" si="15"/>
        <v>-191932.16999999998</v>
      </c>
      <c r="Q162" s="165">
        <f t="shared" si="15"/>
        <v>-93850</v>
      </c>
      <c r="R162" s="165">
        <f t="shared" si="15"/>
        <v>-158850</v>
      </c>
      <c r="S162" s="165">
        <f t="shared" si="15"/>
        <v>-194850</v>
      </c>
      <c r="T162" s="165">
        <f t="shared" si="15"/>
        <v>-101850</v>
      </c>
      <c r="U162" s="166"/>
      <c r="V162" s="167"/>
      <c r="W162" s="166"/>
      <c r="X162" s="57"/>
    </row>
    <row r="163" spans="1:25" ht="5" customHeight="1" thickBot="1" x14ac:dyDescent="0.2">
      <c r="A163" s="33">
        <v>128</v>
      </c>
      <c r="B163" s="458"/>
      <c r="C163" s="459"/>
      <c r="D163" s="459"/>
      <c r="E163" s="459"/>
      <c r="F163" s="460"/>
      <c r="G163" s="262"/>
      <c r="H163" s="262"/>
      <c r="I163" s="207"/>
      <c r="J163" s="262"/>
      <c r="K163" s="262"/>
      <c r="L163" s="207"/>
      <c r="M163" s="125"/>
      <c r="N163" s="125"/>
      <c r="O163" s="125"/>
      <c r="P163" s="125"/>
      <c r="Q163" s="125"/>
      <c r="R163" s="125"/>
      <c r="S163" s="125"/>
      <c r="T163" s="125"/>
      <c r="U163" s="125"/>
      <c r="V163" s="126"/>
      <c r="W163" s="123"/>
      <c r="X163" s="57"/>
    </row>
    <row r="164" spans="1:25" ht="15" customHeight="1" thickBot="1" x14ac:dyDescent="0.2">
      <c r="A164" s="9">
        <v>129</v>
      </c>
      <c r="B164" s="552" t="s">
        <v>379</v>
      </c>
      <c r="C164" s="553"/>
      <c r="D164" s="553"/>
      <c r="E164" s="553"/>
      <c r="F164" s="554"/>
      <c r="G164" s="547">
        <f t="shared" ref="G164:T164" si="16">G121+G134+G162</f>
        <v>27060.239999999962</v>
      </c>
      <c r="H164" s="548">
        <f t="shared" si="16"/>
        <v>-9041</v>
      </c>
      <c r="I164" s="549">
        <f t="shared" si="16"/>
        <v>21447</v>
      </c>
      <c r="J164" s="549">
        <f t="shared" si="16"/>
        <v>38202.650000000023</v>
      </c>
      <c r="K164" s="548">
        <f t="shared" si="16"/>
        <v>-12507</v>
      </c>
      <c r="L164" s="548">
        <f t="shared" si="16"/>
        <v>6432</v>
      </c>
      <c r="M164" s="548">
        <f t="shared" si="16"/>
        <v>-26403</v>
      </c>
      <c r="N164" s="548">
        <f t="shared" si="16"/>
        <v>103022.60999999999</v>
      </c>
      <c r="O164" s="548">
        <f t="shared" si="16"/>
        <v>-70900</v>
      </c>
      <c r="P164" s="548">
        <f t="shared" si="16"/>
        <v>-59579.719999999972</v>
      </c>
      <c r="Q164" s="550">
        <f t="shared" si="16"/>
        <v>-51900</v>
      </c>
      <c r="R164" s="550">
        <f t="shared" si="16"/>
        <v>-51900</v>
      </c>
      <c r="S164" s="550">
        <f t="shared" si="16"/>
        <v>-51900</v>
      </c>
      <c r="T164" s="550">
        <f t="shared" si="16"/>
        <v>-7900</v>
      </c>
      <c r="U164" s="551"/>
      <c r="V164" s="264"/>
      <c r="W164" s="263"/>
      <c r="X164" s="57" t="s">
        <v>380</v>
      </c>
      <c r="Y164" t="s">
        <v>380</v>
      </c>
    </row>
    <row r="165" spans="1:25" ht="15" hidden="1" customHeight="1" x14ac:dyDescent="0.15">
      <c r="A165" s="33"/>
      <c r="B165" s="443" t="s">
        <v>381</v>
      </c>
      <c r="C165" s="443"/>
      <c r="D165" s="443"/>
      <c r="E165" s="443"/>
      <c r="F165" s="443"/>
      <c r="G165" s="171">
        <f>G164+G109</f>
        <v>64393.239999999962</v>
      </c>
      <c r="H165" s="171">
        <f>H164+H109</f>
        <v>55352.239999999962</v>
      </c>
      <c r="I165" s="265"/>
      <c r="J165" s="171"/>
      <c r="K165" s="265"/>
      <c r="L165" s="266"/>
      <c r="M165" s="125"/>
      <c r="N165" s="125"/>
      <c r="O165" s="125"/>
      <c r="P165" s="125"/>
      <c r="Q165" s="125"/>
      <c r="R165" s="125"/>
      <c r="S165" s="125"/>
      <c r="T165" s="125"/>
      <c r="U165" s="125"/>
      <c r="V165" s="126"/>
      <c r="W165" s="127"/>
      <c r="X165" s="57"/>
    </row>
    <row r="166" spans="1:25" ht="32" hidden="1" customHeight="1" x14ac:dyDescent="0.15">
      <c r="A166" s="33"/>
      <c r="B166" s="219"/>
      <c r="C166" s="219"/>
      <c r="D166" s="219"/>
      <c r="E166" s="219"/>
      <c r="F166" s="219"/>
      <c r="G166" s="178" t="s">
        <v>228</v>
      </c>
      <c r="H166" s="178" t="s">
        <v>229</v>
      </c>
      <c r="I166" s="179"/>
      <c r="J166" s="178"/>
      <c r="K166" s="179"/>
      <c r="L166" s="180"/>
      <c r="M166" s="178"/>
      <c r="N166" s="178"/>
      <c r="O166" s="178"/>
      <c r="P166" s="178"/>
      <c r="Q166" s="178"/>
      <c r="R166" s="178"/>
      <c r="S166" s="178"/>
      <c r="T166" s="178"/>
      <c r="U166" s="181"/>
      <c r="V166" s="181"/>
      <c r="W166" s="181"/>
      <c r="X166" s="57"/>
    </row>
    <row r="167" spans="1:25" ht="5" customHeight="1" x14ac:dyDescent="0.15">
      <c r="A167" s="267">
        <v>130</v>
      </c>
      <c r="B167" s="451"/>
      <c r="C167" s="451"/>
      <c r="D167" s="451"/>
      <c r="E167" s="451"/>
      <c r="F167" s="451"/>
      <c r="G167" s="127"/>
      <c r="H167" s="127"/>
      <c r="I167" s="268"/>
      <c r="J167" s="127"/>
      <c r="K167" s="127"/>
      <c r="L167" s="266"/>
      <c r="M167" s="125"/>
      <c r="N167" s="125"/>
      <c r="O167" s="125"/>
      <c r="P167" s="125"/>
      <c r="Q167" s="125"/>
      <c r="R167" s="125"/>
      <c r="S167" s="125"/>
      <c r="T167" s="125"/>
      <c r="U167" s="125"/>
      <c r="V167" s="126"/>
      <c r="W167" s="127"/>
      <c r="X167" s="57"/>
    </row>
    <row r="168" spans="1:25" ht="27" hidden="1" customHeight="1" x14ac:dyDescent="0.15">
      <c r="A168" s="33"/>
      <c r="B168" s="219"/>
      <c r="C168" s="219"/>
      <c r="D168" s="219"/>
      <c r="E168" s="219"/>
      <c r="F168" s="219"/>
      <c r="G168" s="186" t="s">
        <v>24</v>
      </c>
      <c r="H168" s="186" t="s">
        <v>25</v>
      </c>
      <c r="I168" s="187"/>
      <c r="J168" s="186"/>
      <c r="K168" s="186"/>
      <c r="L168" s="23"/>
      <c r="M168" s="188"/>
      <c r="N168" s="188"/>
      <c r="O168" s="188"/>
      <c r="P168" s="188"/>
      <c r="Q168" s="188"/>
      <c r="R168" s="188"/>
      <c r="S168" s="188"/>
      <c r="T168" s="188"/>
      <c r="U168" s="189"/>
      <c r="V168" s="190"/>
      <c r="W168" s="191"/>
      <c r="X168" s="57"/>
    </row>
    <row r="169" spans="1:25" ht="24" hidden="1" customHeight="1" x14ac:dyDescent="0.15">
      <c r="A169" s="33"/>
      <c r="B169" s="219"/>
      <c r="C169" s="219"/>
      <c r="D169" s="219"/>
      <c r="E169" s="219"/>
      <c r="F169" s="219"/>
      <c r="G169" s="269">
        <v>158684</v>
      </c>
      <c r="H169" s="269">
        <f>G185</f>
        <v>159858.13</v>
      </c>
      <c r="I169" s="270"/>
      <c r="J169" s="269"/>
      <c r="K169" s="269"/>
      <c r="L169" s="29"/>
      <c r="M169" s="192"/>
      <c r="N169" s="192"/>
      <c r="O169" s="192"/>
      <c r="P169" s="192"/>
      <c r="Q169" s="192"/>
      <c r="R169" s="192"/>
      <c r="S169" s="192"/>
      <c r="T169" s="192"/>
      <c r="U169" s="194"/>
      <c r="V169" s="195"/>
      <c r="W169" s="196"/>
      <c r="X169" s="57"/>
    </row>
    <row r="170" spans="1:25" ht="15" customHeight="1" x14ac:dyDescent="0.15">
      <c r="A170" s="33">
        <v>131</v>
      </c>
      <c r="B170" s="427" t="s">
        <v>382</v>
      </c>
      <c r="C170" s="427"/>
      <c r="D170" s="427"/>
      <c r="E170" s="427"/>
      <c r="F170" s="427"/>
      <c r="G170" s="89"/>
      <c r="H170" s="89"/>
      <c r="I170" s="90"/>
      <c r="J170" s="89"/>
      <c r="K170" s="89"/>
      <c r="L170" s="90"/>
      <c r="M170" s="85"/>
      <c r="N170" s="85"/>
      <c r="O170" s="85"/>
      <c r="P170" s="85"/>
      <c r="Q170" s="85"/>
      <c r="R170" s="85"/>
      <c r="S170" s="85"/>
      <c r="T170" s="85"/>
      <c r="U170" s="48"/>
      <c r="V170" s="87"/>
      <c r="W170" s="88"/>
      <c r="X170" s="57" t="s">
        <v>383</v>
      </c>
      <c r="Y170" t="s">
        <v>383</v>
      </c>
    </row>
    <row r="171" spans="1:25" ht="5" customHeight="1" x14ac:dyDescent="0.15">
      <c r="A171" s="33">
        <v>132</v>
      </c>
      <c r="B171" s="451"/>
      <c r="C171" s="451"/>
      <c r="D171" s="451"/>
      <c r="E171" s="451"/>
      <c r="F171" s="451"/>
      <c r="G171" s="127"/>
      <c r="H171" s="127"/>
      <c r="I171" s="268"/>
      <c r="J171" s="127"/>
      <c r="K171" s="127"/>
      <c r="L171" s="268"/>
      <c r="M171" s="125"/>
      <c r="N171" s="125"/>
      <c r="O171" s="125"/>
      <c r="P171" s="125"/>
      <c r="Q171" s="125"/>
      <c r="R171" s="125"/>
      <c r="S171" s="125"/>
      <c r="T171" s="125"/>
      <c r="U171" s="125"/>
      <c r="V171" s="126"/>
      <c r="W171" s="127"/>
      <c r="X171" s="234"/>
      <c r="Y171" s="146"/>
    </row>
    <row r="172" spans="1:25" ht="20" customHeight="1" x14ac:dyDescent="0.15">
      <c r="A172" s="33">
        <v>133</v>
      </c>
      <c r="B172" s="421" t="s">
        <v>384</v>
      </c>
      <c r="C172" s="422"/>
      <c r="D172" s="422"/>
      <c r="E172" s="422"/>
      <c r="F172" s="423"/>
      <c r="G172" s="127"/>
      <c r="H172" s="127"/>
      <c r="I172" s="268"/>
      <c r="J172" s="127"/>
      <c r="K172" s="127"/>
      <c r="L172" s="268"/>
      <c r="M172" s="125"/>
      <c r="N172" s="125"/>
      <c r="O172" s="125"/>
      <c r="P172" s="125"/>
      <c r="Q172" s="125"/>
      <c r="R172" s="125"/>
      <c r="S172" s="125"/>
      <c r="T172" s="125"/>
      <c r="U172" s="125"/>
      <c r="V172" s="126"/>
      <c r="W172" s="127"/>
      <c r="X172" s="61" t="s">
        <v>385</v>
      </c>
      <c r="Y172" s="68" t="s">
        <v>385</v>
      </c>
    </row>
    <row r="173" spans="1:25" ht="15" customHeight="1" thickBot="1" x14ac:dyDescent="0.2">
      <c r="A173" s="33">
        <v>134</v>
      </c>
      <c r="B173" s="137"/>
      <c r="C173" s="452" t="s">
        <v>233</v>
      </c>
      <c r="D173" s="453"/>
      <c r="E173" s="453"/>
      <c r="F173" s="454"/>
      <c r="G173" s="243">
        <v>385.21000000000004</v>
      </c>
      <c r="H173" s="243">
        <v>343</v>
      </c>
      <c r="I173" s="244">
        <v>400</v>
      </c>
      <c r="J173" s="243">
        <v>73.7</v>
      </c>
      <c r="K173" s="243">
        <v>100</v>
      </c>
      <c r="L173" s="154">
        <v>43</v>
      </c>
      <c r="M173" s="50">
        <v>50</v>
      </c>
      <c r="N173" s="50">
        <v>358.31</v>
      </c>
      <c r="O173" s="50">
        <v>190</v>
      </c>
      <c r="P173" s="50">
        <v>190</v>
      </c>
      <c r="Q173" s="50">
        <v>0</v>
      </c>
      <c r="R173" s="50">
        <v>0</v>
      </c>
      <c r="S173" s="50">
        <v>0</v>
      </c>
      <c r="T173" s="50">
        <v>0</v>
      </c>
      <c r="U173" s="48" t="s">
        <v>386</v>
      </c>
      <c r="V173" s="66"/>
      <c r="W173" s="148"/>
      <c r="X173" s="57"/>
      <c r="Y173" t="s">
        <v>387</v>
      </c>
    </row>
    <row r="174" spans="1:25" ht="15" customHeight="1" thickBot="1" x14ac:dyDescent="0.2">
      <c r="A174" s="9">
        <v>135</v>
      </c>
      <c r="B174" s="535" t="s">
        <v>388</v>
      </c>
      <c r="C174" s="536"/>
      <c r="D174" s="536"/>
      <c r="E174" s="536"/>
      <c r="F174" s="537"/>
      <c r="G174" s="539">
        <f t="shared" ref="G174:T174" si="17">SUM(G173)</f>
        <v>385.21000000000004</v>
      </c>
      <c r="H174" s="541">
        <f t="shared" si="17"/>
        <v>343</v>
      </c>
      <c r="I174" s="540">
        <f t="shared" si="17"/>
        <v>400</v>
      </c>
      <c r="J174" s="540">
        <f t="shared" si="17"/>
        <v>73.7</v>
      </c>
      <c r="K174" s="541">
        <f t="shared" si="17"/>
        <v>100</v>
      </c>
      <c r="L174" s="541">
        <f t="shared" si="17"/>
        <v>43</v>
      </c>
      <c r="M174" s="541">
        <f t="shared" si="17"/>
        <v>50</v>
      </c>
      <c r="N174" s="541">
        <f t="shared" si="17"/>
        <v>358.31</v>
      </c>
      <c r="O174" s="541">
        <f t="shared" si="17"/>
        <v>190</v>
      </c>
      <c r="P174" s="541">
        <f t="shared" si="17"/>
        <v>190</v>
      </c>
      <c r="Q174" s="542">
        <f t="shared" si="17"/>
        <v>0</v>
      </c>
      <c r="R174" s="542">
        <f t="shared" si="17"/>
        <v>0</v>
      </c>
      <c r="S174" s="542">
        <f t="shared" si="17"/>
        <v>0</v>
      </c>
      <c r="T174" s="542">
        <f t="shared" si="17"/>
        <v>0</v>
      </c>
      <c r="U174" s="543"/>
      <c r="V174" s="81"/>
      <c r="W174" s="80"/>
      <c r="X174" s="57"/>
    </row>
    <row r="175" spans="1:25" ht="5" customHeight="1" x14ac:dyDescent="0.15">
      <c r="A175" s="33">
        <v>136</v>
      </c>
      <c r="B175" s="455"/>
      <c r="C175" s="456"/>
      <c r="D175" s="456"/>
      <c r="E175" s="456"/>
      <c r="F175" s="457"/>
      <c r="G175" s="205"/>
      <c r="H175" s="206"/>
      <c r="I175" s="206"/>
      <c r="J175" s="205"/>
      <c r="K175" s="262"/>
      <c r="L175" s="207"/>
      <c r="M175" s="125"/>
      <c r="N175" s="125"/>
      <c r="O175" s="125"/>
      <c r="P175" s="125"/>
      <c r="Q175" s="125"/>
      <c r="R175" s="125"/>
      <c r="S175" s="125"/>
      <c r="T175" s="125"/>
      <c r="U175" s="125"/>
      <c r="V175" s="126"/>
      <c r="W175" s="123"/>
      <c r="X175" s="57"/>
    </row>
    <row r="176" spans="1:25" ht="19" customHeight="1" x14ac:dyDescent="0.15">
      <c r="A176" s="33">
        <v>137</v>
      </c>
      <c r="B176" s="421" t="s">
        <v>389</v>
      </c>
      <c r="C176" s="422"/>
      <c r="D176" s="422"/>
      <c r="E176" s="422"/>
      <c r="F176" s="423"/>
      <c r="G176" s="48"/>
      <c r="H176" s="64"/>
      <c r="I176" s="64"/>
      <c r="J176" s="48"/>
      <c r="K176" s="48"/>
      <c r="L176" s="64"/>
      <c r="M176" s="48"/>
      <c r="N176" s="48"/>
      <c r="O176" s="48"/>
      <c r="P176" s="48"/>
      <c r="Q176" s="48"/>
      <c r="R176" s="48"/>
      <c r="S176" s="48"/>
      <c r="T176" s="48"/>
      <c r="U176" s="48"/>
      <c r="V176" s="66"/>
      <c r="W176" s="48"/>
      <c r="X176" s="57"/>
    </row>
    <row r="177" spans="1:25" ht="15" customHeight="1" x14ac:dyDescent="0.15">
      <c r="A177" s="33">
        <v>138</v>
      </c>
      <c r="B177" s="153"/>
      <c r="C177" s="429" t="s">
        <v>390</v>
      </c>
      <c r="D177" s="429"/>
      <c r="E177" s="429"/>
      <c r="F177" s="429"/>
      <c r="G177" s="235">
        <v>78678</v>
      </c>
      <c r="H177" s="236">
        <v>78382</v>
      </c>
      <c r="I177" s="236">
        <v>78382</v>
      </c>
      <c r="J177" s="50">
        <v>78382</v>
      </c>
      <c r="K177" s="50">
        <v>78275</v>
      </c>
      <c r="L177" s="154">
        <v>78275</v>
      </c>
      <c r="M177" s="255">
        <v>0</v>
      </c>
      <c r="N177" s="50">
        <v>0</v>
      </c>
      <c r="O177" s="50">
        <v>0</v>
      </c>
      <c r="P177" s="50">
        <v>0</v>
      </c>
      <c r="Q177" s="50">
        <v>0</v>
      </c>
      <c r="R177" s="50">
        <v>0</v>
      </c>
      <c r="S177" s="50">
        <v>0</v>
      </c>
      <c r="T177" s="50">
        <v>0</v>
      </c>
      <c r="U177" s="48"/>
      <c r="V177" s="56" t="s">
        <v>391</v>
      </c>
      <c r="W177" s="148"/>
      <c r="X177" s="57" t="s">
        <v>392</v>
      </c>
      <c r="Y177" t="s">
        <v>393</v>
      </c>
    </row>
    <row r="178" spans="1:25" ht="5" customHeight="1" x14ac:dyDescent="0.15">
      <c r="A178" s="33">
        <v>139</v>
      </c>
      <c r="B178" s="430"/>
      <c r="C178" s="431"/>
      <c r="D178" s="431"/>
      <c r="E178" s="431"/>
      <c r="F178" s="432"/>
      <c r="G178" s="50"/>
      <c r="H178" s="51"/>
      <c r="I178" s="51"/>
      <c r="J178" s="50"/>
      <c r="K178" s="50"/>
      <c r="L178" s="51"/>
      <c r="M178" s="50"/>
      <c r="N178" s="50"/>
      <c r="O178" s="50"/>
      <c r="P178" s="50"/>
      <c r="Q178" s="50"/>
      <c r="R178" s="50"/>
      <c r="S178" s="50"/>
      <c r="T178" s="50"/>
      <c r="U178" s="48"/>
      <c r="V178" s="66"/>
      <c r="W178" s="48"/>
      <c r="X178" s="57"/>
    </row>
    <row r="179" spans="1:25" ht="17" customHeight="1" x14ac:dyDescent="0.15">
      <c r="A179" s="33">
        <v>140</v>
      </c>
      <c r="B179" s="405" t="s">
        <v>394</v>
      </c>
      <c r="C179" s="406"/>
      <c r="D179" s="406"/>
      <c r="E179" s="406"/>
      <c r="F179" s="407"/>
      <c r="G179" s="50"/>
      <c r="H179" s="51"/>
      <c r="I179" s="51"/>
      <c r="J179" s="50"/>
      <c r="K179" s="50"/>
      <c r="L179" s="51"/>
      <c r="M179" s="50"/>
      <c r="N179" s="50"/>
      <c r="O179" s="50"/>
      <c r="P179" s="50"/>
      <c r="Q179" s="50"/>
      <c r="R179" s="50"/>
      <c r="S179" s="50"/>
      <c r="T179" s="50"/>
      <c r="U179" s="48"/>
      <c r="V179" s="66"/>
      <c r="W179" s="48"/>
      <c r="X179" s="57"/>
    </row>
    <row r="180" spans="1:25" ht="15" customHeight="1" x14ac:dyDescent="0.15">
      <c r="A180" s="33">
        <v>141</v>
      </c>
      <c r="B180" s="153"/>
      <c r="C180" s="445" t="s">
        <v>395</v>
      </c>
      <c r="D180" s="446"/>
      <c r="E180" s="446"/>
      <c r="F180" s="447"/>
      <c r="G180" s="50">
        <v>-77889.08</v>
      </c>
      <c r="H180" s="51">
        <v>-78626</v>
      </c>
      <c r="I180" s="51">
        <v>-78382</v>
      </c>
      <c r="J180" s="50">
        <v>-78275.34</v>
      </c>
      <c r="K180" s="50">
        <v>-78275</v>
      </c>
      <c r="L180" s="154">
        <v>-78023</v>
      </c>
      <c r="M180" s="50">
        <v>-78275</v>
      </c>
      <c r="N180" s="50">
        <v>-78275</v>
      </c>
      <c r="O180" s="50">
        <v>-82707</v>
      </c>
      <c r="P180" s="50">
        <v>-82707</v>
      </c>
      <c r="Q180" s="50">
        <v>0</v>
      </c>
      <c r="R180" s="50">
        <v>0</v>
      </c>
      <c r="S180" s="50">
        <v>0</v>
      </c>
      <c r="T180" s="50">
        <v>0</v>
      </c>
      <c r="U180" s="48" t="s">
        <v>74</v>
      </c>
      <c r="V180" s="56" t="s">
        <v>296</v>
      </c>
      <c r="W180" s="48"/>
      <c r="X180" s="57" t="s">
        <v>393</v>
      </c>
      <c r="Y180" s="58" t="s">
        <v>393</v>
      </c>
    </row>
    <row r="181" spans="1:25" ht="15" customHeight="1" thickBot="1" x14ac:dyDescent="0.2">
      <c r="A181" s="33" t="s">
        <v>396</v>
      </c>
      <c r="B181" s="155"/>
      <c r="C181" s="448"/>
      <c r="D181" s="449"/>
      <c r="E181" s="449"/>
      <c r="F181" s="450"/>
      <c r="G181" s="75"/>
      <c r="H181" s="78"/>
      <c r="I181" s="78"/>
      <c r="J181" s="75"/>
      <c r="K181" s="75"/>
      <c r="L181" s="78"/>
      <c r="M181" s="50"/>
      <c r="N181" s="50"/>
      <c r="O181" s="101"/>
      <c r="P181" s="101"/>
      <c r="Q181" s="101"/>
      <c r="R181" s="101"/>
      <c r="S181" s="101"/>
      <c r="T181" s="101"/>
      <c r="U181" s="271"/>
      <c r="V181" s="56"/>
      <c r="W181" s="48"/>
      <c r="X181" s="57" t="s">
        <v>397</v>
      </c>
    </row>
    <row r="182" spans="1:25" ht="15" customHeight="1" thickBot="1" x14ac:dyDescent="0.2">
      <c r="A182" s="9">
        <v>142</v>
      </c>
      <c r="B182" s="417" t="s">
        <v>398</v>
      </c>
      <c r="C182" s="418"/>
      <c r="D182" s="418"/>
      <c r="E182" s="418"/>
      <c r="F182" s="419"/>
      <c r="G182" s="245">
        <f t="shared" ref="G182:N182" si="18">SUM(G177:G181)</f>
        <v>788.91999999999825</v>
      </c>
      <c r="H182" s="247">
        <f t="shared" si="18"/>
        <v>-244</v>
      </c>
      <c r="I182" s="247">
        <f t="shared" si="18"/>
        <v>0</v>
      </c>
      <c r="J182" s="247">
        <f t="shared" si="18"/>
        <v>106.66000000000349</v>
      </c>
      <c r="K182" s="246">
        <f t="shared" si="18"/>
        <v>0</v>
      </c>
      <c r="L182" s="246">
        <f t="shared" si="18"/>
        <v>252</v>
      </c>
      <c r="M182" s="246">
        <f t="shared" si="18"/>
        <v>-78275</v>
      </c>
      <c r="N182" s="246">
        <f t="shared" si="18"/>
        <v>-78275</v>
      </c>
      <c r="O182" s="246">
        <f t="shared" ref="O182:T182" si="19">SUM(O177:O181)</f>
        <v>-82707</v>
      </c>
      <c r="P182" s="246">
        <f t="shared" si="19"/>
        <v>-82707</v>
      </c>
      <c r="Q182" s="248">
        <f t="shared" si="19"/>
        <v>0</v>
      </c>
      <c r="R182" s="248">
        <f t="shared" si="19"/>
        <v>0</v>
      </c>
      <c r="S182" s="248">
        <f t="shared" si="19"/>
        <v>0</v>
      </c>
      <c r="T182" s="248">
        <f t="shared" si="19"/>
        <v>0</v>
      </c>
      <c r="U182" s="249"/>
      <c r="V182" s="250"/>
      <c r="W182" s="249"/>
      <c r="X182" s="57"/>
    </row>
    <row r="183" spans="1:25" ht="5" customHeight="1" thickBot="1" x14ac:dyDescent="0.2">
      <c r="A183" s="33">
        <v>143</v>
      </c>
      <c r="B183" s="440"/>
      <c r="C183" s="441"/>
      <c r="D183" s="441"/>
      <c r="E183" s="441"/>
      <c r="F183" s="442"/>
      <c r="G183" s="272"/>
      <c r="H183" s="273"/>
      <c r="I183" s="273"/>
      <c r="J183" s="272"/>
      <c r="K183" s="272"/>
      <c r="L183" s="253"/>
      <c r="M183" s="50"/>
      <c r="N183" s="50"/>
      <c r="O183" s="50"/>
      <c r="P183" s="50"/>
      <c r="Q183" s="50"/>
      <c r="R183" s="50"/>
      <c r="S183" s="50"/>
      <c r="T183" s="50"/>
      <c r="U183" s="48"/>
      <c r="V183" s="66"/>
      <c r="W183" s="148"/>
      <c r="X183" s="57"/>
    </row>
    <row r="184" spans="1:25" ht="15" customHeight="1" thickBot="1" x14ac:dyDescent="0.2">
      <c r="A184" s="9">
        <v>144</v>
      </c>
      <c r="B184" s="552" t="s">
        <v>399</v>
      </c>
      <c r="C184" s="553"/>
      <c r="D184" s="553"/>
      <c r="E184" s="553"/>
      <c r="F184" s="554"/>
      <c r="G184" s="555">
        <f t="shared" ref="G184:T184" si="20">G174+G182</f>
        <v>1174.1299999999983</v>
      </c>
      <c r="H184" s="556">
        <f t="shared" si="20"/>
        <v>99</v>
      </c>
      <c r="I184" s="556">
        <f t="shared" si="20"/>
        <v>400</v>
      </c>
      <c r="J184" s="556">
        <f t="shared" si="20"/>
        <v>180.36000000000348</v>
      </c>
      <c r="K184" s="557">
        <f t="shared" si="20"/>
        <v>100</v>
      </c>
      <c r="L184" s="557">
        <f t="shared" si="20"/>
        <v>295</v>
      </c>
      <c r="M184" s="557">
        <f t="shared" si="20"/>
        <v>-78225</v>
      </c>
      <c r="N184" s="557">
        <f t="shared" si="20"/>
        <v>-77916.69</v>
      </c>
      <c r="O184" s="557">
        <f t="shared" si="20"/>
        <v>-82517</v>
      </c>
      <c r="P184" s="557">
        <f t="shared" si="20"/>
        <v>-82517</v>
      </c>
      <c r="Q184" s="556">
        <f t="shared" si="20"/>
        <v>0</v>
      </c>
      <c r="R184" s="556">
        <f t="shared" si="20"/>
        <v>0</v>
      </c>
      <c r="S184" s="556">
        <f t="shared" si="20"/>
        <v>0</v>
      </c>
      <c r="T184" s="556">
        <f t="shared" si="20"/>
        <v>0</v>
      </c>
      <c r="U184" s="558"/>
      <c r="V184" s="274"/>
      <c r="W184" s="275"/>
      <c r="X184" s="57" t="s">
        <v>260</v>
      </c>
      <c r="Y184" t="s">
        <v>260</v>
      </c>
    </row>
    <row r="185" spans="1:25" ht="15" hidden="1" customHeight="1" x14ac:dyDescent="0.15">
      <c r="A185" s="33"/>
      <c r="B185" s="443" t="s">
        <v>400</v>
      </c>
      <c r="C185" s="443"/>
      <c r="D185" s="443"/>
      <c r="E185" s="443"/>
      <c r="F185" s="443"/>
      <c r="G185" s="276">
        <f>G169+G184</f>
        <v>159858.13</v>
      </c>
      <c r="H185" s="277">
        <f>H169+H184</f>
        <v>159957.13</v>
      </c>
      <c r="I185" s="277"/>
      <c r="J185" s="276"/>
      <c r="K185" s="278"/>
      <c r="L185" s="279"/>
      <c r="M185" s="218"/>
      <c r="N185" s="218"/>
      <c r="O185" s="218"/>
      <c r="P185" s="218"/>
      <c r="Q185" s="218"/>
      <c r="R185" s="218"/>
      <c r="S185" s="218"/>
      <c r="T185" s="218"/>
      <c r="U185" s="125"/>
      <c r="V185" s="126"/>
      <c r="W185" s="67"/>
      <c r="X185" s="57"/>
    </row>
    <row r="186" spans="1:25" ht="30" hidden="1" customHeight="1" x14ac:dyDescent="0.15">
      <c r="A186" s="33"/>
      <c r="B186" s="47"/>
      <c r="C186" s="67"/>
      <c r="D186" s="67"/>
      <c r="E186" s="67"/>
      <c r="F186" s="67"/>
      <c r="G186" s="178" t="s">
        <v>228</v>
      </c>
      <c r="H186" s="220" t="s">
        <v>229</v>
      </c>
      <c r="I186" s="220"/>
      <c r="J186" s="178"/>
      <c r="K186" s="179"/>
      <c r="L186" s="180"/>
      <c r="M186" s="178"/>
      <c r="N186" s="178"/>
      <c r="O186" s="178"/>
      <c r="P186" s="178"/>
      <c r="Q186" s="178"/>
      <c r="R186" s="178"/>
      <c r="S186" s="178"/>
      <c r="T186" s="178"/>
      <c r="U186" s="181"/>
      <c r="V186" s="181"/>
      <c r="W186" s="181"/>
      <c r="X186" s="234" t="s">
        <v>401</v>
      </c>
      <c r="Y186" s="280" t="s">
        <v>401</v>
      </c>
    </row>
    <row r="187" spans="1:25" ht="5" customHeight="1" x14ac:dyDescent="0.15">
      <c r="A187" s="33">
        <v>145</v>
      </c>
      <c r="B187" s="444"/>
      <c r="C187" s="444"/>
      <c r="D187" s="444"/>
      <c r="E187" s="444"/>
      <c r="F187" s="444"/>
      <c r="G187" s="281"/>
      <c r="H187" s="220"/>
      <c r="I187" s="220"/>
      <c r="J187" s="178"/>
      <c r="K187" s="178"/>
      <c r="L187" s="180"/>
      <c r="M187" s="178"/>
      <c r="N187" s="178"/>
      <c r="O187" s="178"/>
      <c r="P187" s="178"/>
      <c r="Q187" s="178"/>
      <c r="R187" s="178"/>
      <c r="S187" s="178"/>
      <c r="T187" s="178"/>
      <c r="U187" s="181"/>
      <c r="V187" s="181"/>
      <c r="W187" s="181"/>
      <c r="X187" s="57"/>
    </row>
    <row r="188" spans="1:25" ht="30" hidden="1" customHeight="1" x14ac:dyDescent="0.15">
      <c r="A188" s="33"/>
      <c r="B188" s="47"/>
      <c r="C188" s="67"/>
      <c r="D188" s="67"/>
      <c r="E188" s="67"/>
      <c r="F188" s="67"/>
      <c r="G188" s="186" t="s">
        <v>24</v>
      </c>
      <c r="H188" s="187" t="s">
        <v>25</v>
      </c>
      <c r="I188" s="187"/>
      <c r="J188" s="186"/>
      <c r="K188" s="186"/>
      <c r="L188" s="23"/>
      <c r="M188" s="188"/>
      <c r="N188" s="188"/>
      <c r="O188" s="188"/>
      <c r="P188" s="188"/>
      <c r="Q188" s="188"/>
      <c r="R188" s="188"/>
      <c r="S188" s="188"/>
      <c r="T188" s="188"/>
      <c r="U188" s="189"/>
      <c r="V188" s="190"/>
      <c r="W188" s="191"/>
      <c r="X188" s="57"/>
    </row>
    <row r="189" spans="1:25" ht="15" hidden="1" customHeight="1" x14ac:dyDescent="0.15">
      <c r="A189" s="33"/>
      <c r="B189" s="127"/>
      <c r="C189" s="127"/>
      <c r="D189" s="127"/>
      <c r="E189" s="127"/>
      <c r="F189" s="127"/>
      <c r="G189" s="269">
        <v>179791</v>
      </c>
      <c r="H189" s="270">
        <f>G206</f>
        <v>188204.09</v>
      </c>
      <c r="I189" s="270"/>
      <c r="J189" s="269"/>
      <c r="K189" s="269"/>
      <c r="L189" s="29"/>
      <c r="M189" s="192"/>
      <c r="N189" s="192"/>
      <c r="O189" s="192"/>
      <c r="P189" s="192"/>
      <c r="Q189" s="192"/>
      <c r="R189" s="192"/>
      <c r="S189" s="192"/>
      <c r="T189" s="192"/>
      <c r="U189" s="194"/>
      <c r="V189" s="195"/>
      <c r="W189" s="196"/>
      <c r="X189" s="57"/>
    </row>
    <row r="190" spans="1:25" ht="15" customHeight="1" x14ac:dyDescent="0.15">
      <c r="A190" s="33">
        <v>146</v>
      </c>
      <c r="B190" s="427" t="s">
        <v>402</v>
      </c>
      <c r="C190" s="427"/>
      <c r="D190" s="427"/>
      <c r="E190" s="427"/>
      <c r="F190" s="427"/>
      <c r="G190" s="89"/>
      <c r="H190" s="90"/>
      <c r="I190" s="90"/>
      <c r="J190" s="89"/>
      <c r="K190" s="89"/>
      <c r="L190" s="90"/>
      <c r="M190" s="85"/>
      <c r="N190" s="85"/>
      <c r="O190" s="85"/>
      <c r="P190" s="85"/>
      <c r="Q190" s="85"/>
      <c r="R190" s="85"/>
      <c r="S190" s="85"/>
      <c r="T190" s="85"/>
      <c r="U190" s="48"/>
      <c r="V190" s="87"/>
      <c r="W190" s="88"/>
      <c r="X190" s="57"/>
    </row>
    <row r="191" spans="1:25" ht="5" customHeight="1" x14ac:dyDescent="0.15">
      <c r="A191" s="33">
        <v>147</v>
      </c>
      <c r="B191" s="373"/>
      <c r="C191" s="373"/>
      <c r="D191" s="373"/>
      <c r="E191" s="373"/>
      <c r="F191" s="373"/>
      <c r="G191" s="199"/>
      <c r="H191" s="199"/>
      <c r="I191" s="282"/>
      <c r="J191" s="199"/>
      <c r="K191" s="199"/>
      <c r="L191" s="282"/>
      <c r="M191" s="254"/>
      <c r="N191" s="254"/>
      <c r="O191" s="254"/>
      <c r="P191" s="254"/>
      <c r="Q191" s="254"/>
      <c r="R191" s="254"/>
      <c r="S191" s="254"/>
      <c r="T191" s="254"/>
      <c r="U191" s="125"/>
      <c r="V191" s="126"/>
      <c r="W191" s="123"/>
      <c r="X191" s="57"/>
    </row>
    <row r="192" spans="1:25" ht="15" customHeight="1" x14ac:dyDescent="0.15">
      <c r="A192" s="33">
        <v>148</v>
      </c>
      <c r="B192" s="421" t="s">
        <v>403</v>
      </c>
      <c r="C192" s="422"/>
      <c r="D192" s="422"/>
      <c r="E192" s="422"/>
      <c r="F192" s="423"/>
      <c r="G192" s="127"/>
      <c r="H192" s="127"/>
      <c r="I192" s="268"/>
      <c r="J192" s="127"/>
      <c r="K192" s="127"/>
      <c r="L192" s="268"/>
      <c r="M192" s="125"/>
      <c r="N192" s="125"/>
      <c r="O192" s="125"/>
      <c r="P192" s="125"/>
      <c r="Q192" s="125"/>
      <c r="R192" s="125"/>
      <c r="S192" s="125"/>
      <c r="T192" s="125"/>
      <c r="U192" s="125"/>
      <c r="V192" s="126"/>
      <c r="W192" s="127"/>
      <c r="X192" s="57"/>
    </row>
    <row r="193" spans="1:26" ht="15" customHeight="1" x14ac:dyDescent="0.15">
      <c r="A193" s="33">
        <v>149</v>
      </c>
      <c r="B193" s="137"/>
      <c r="C193" s="436" t="s">
        <v>45</v>
      </c>
      <c r="D193" s="436"/>
      <c r="E193" s="436"/>
      <c r="F193" s="436"/>
      <c r="G193" s="50">
        <v>643.08999999999992</v>
      </c>
      <c r="H193" s="50">
        <v>481</v>
      </c>
      <c r="I193" s="51">
        <v>100</v>
      </c>
      <c r="J193" s="50">
        <v>135.37</v>
      </c>
      <c r="K193" s="50">
        <v>150</v>
      </c>
      <c r="L193" s="154">
        <v>67</v>
      </c>
      <c r="M193" s="50">
        <v>80</v>
      </c>
      <c r="N193" s="50">
        <v>712.81</v>
      </c>
      <c r="O193" s="50">
        <v>1300</v>
      </c>
      <c r="P193" s="50">
        <v>1264.8599999999999</v>
      </c>
      <c r="Q193" s="50">
        <v>800</v>
      </c>
      <c r="R193" s="50">
        <v>800</v>
      </c>
      <c r="S193" s="50">
        <v>800</v>
      </c>
      <c r="T193" s="50">
        <v>800</v>
      </c>
      <c r="U193" s="48"/>
      <c r="V193" s="66"/>
      <c r="W193" s="48"/>
      <c r="X193" s="57"/>
      <c r="Z193" s="131"/>
    </row>
    <row r="194" spans="1:26" ht="15" customHeight="1" thickBot="1" x14ac:dyDescent="0.2">
      <c r="A194" s="9">
        <v>150</v>
      </c>
      <c r="B194" s="200"/>
      <c r="C194" s="436" t="s">
        <v>404</v>
      </c>
      <c r="D194" s="436"/>
      <c r="E194" s="436"/>
      <c r="F194" s="436"/>
      <c r="G194" s="75"/>
      <c r="H194" s="283"/>
      <c r="I194" s="78">
        <v>57600</v>
      </c>
      <c r="J194" s="75">
        <v>41334.699999999997</v>
      </c>
      <c r="K194" s="75">
        <v>0</v>
      </c>
      <c r="L194" s="154">
        <v>0</v>
      </c>
      <c r="M194" s="50">
        <v>0</v>
      </c>
      <c r="N194" s="50">
        <v>0</v>
      </c>
      <c r="O194" s="50">
        <v>0</v>
      </c>
      <c r="P194" s="50">
        <v>0</v>
      </c>
      <c r="Q194" s="50">
        <v>0</v>
      </c>
      <c r="R194" s="50">
        <v>0</v>
      </c>
      <c r="S194" s="50">
        <v>0</v>
      </c>
      <c r="T194" s="50">
        <v>0</v>
      </c>
      <c r="U194" s="48"/>
      <c r="V194" s="66"/>
      <c r="W194" s="48"/>
      <c r="X194" s="57"/>
      <c r="Y194" s="58" t="s">
        <v>405</v>
      </c>
      <c r="Z194" s="131"/>
    </row>
    <row r="195" spans="1:26" ht="15" customHeight="1" thickBot="1" x14ac:dyDescent="0.2">
      <c r="A195" s="9">
        <v>151</v>
      </c>
      <c r="B195" s="535" t="s">
        <v>406</v>
      </c>
      <c r="C195" s="536"/>
      <c r="D195" s="536"/>
      <c r="E195" s="536"/>
      <c r="F195" s="537"/>
      <c r="G195" s="539">
        <f t="shared" ref="G195:T195" si="21">SUM(G193:G194)</f>
        <v>643.08999999999992</v>
      </c>
      <c r="H195" s="539">
        <f t="shared" si="21"/>
        <v>481</v>
      </c>
      <c r="I195" s="540">
        <f t="shared" si="21"/>
        <v>57700</v>
      </c>
      <c r="J195" s="540">
        <f t="shared" si="21"/>
        <v>41470.07</v>
      </c>
      <c r="K195" s="541">
        <f t="shared" si="21"/>
        <v>150</v>
      </c>
      <c r="L195" s="541">
        <f t="shared" si="21"/>
        <v>67</v>
      </c>
      <c r="M195" s="541">
        <f t="shared" si="21"/>
        <v>80</v>
      </c>
      <c r="N195" s="541">
        <f t="shared" si="21"/>
        <v>712.81</v>
      </c>
      <c r="O195" s="541">
        <f t="shared" si="21"/>
        <v>1300</v>
      </c>
      <c r="P195" s="541">
        <f t="shared" si="21"/>
        <v>1264.8599999999999</v>
      </c>
      <c r="Q195" s="542">
        <f t="shared" si="21"/>
        <v>800</v>
      </c>
      <c r="R195" s="542">
        <f t="shared" si="21"/>
        <v>800</v>
      </c>
      <c r="S195" s="542">
        <f t="shared" si="21"/>
        <v>800</v>
      </c>
      <c r="T195" s="542">
        <f t="shared" si="21"/>
        <v>800</v>
      </c>
      <c r="U195" s="543"/>
      <c r="V195" s="81"/>
      <c r="W195" s="80"/>
      <c r="X195" s="57"/>
    </row>
    <row r="196" spans="1:26" ht="5" customHeight="1" x14ac:dyDescent="0.15">
      <c r="A196" s="33">
        <v>152</v>
      </c>
      <c r="B196" s="437"/>
      <c r="C196" s="438"/>
      <c r="D196" s="438"/>
      <c r="E196" s="438"/>
      <c r="F196" s="439"/>
      <c r="G196" s="284"/>
      <c r="H196" s="284"/>
      <c r="I196" s="204"/>
      <c r="J196" s="284"/>
      <c r="K196" s="285"/>
      <c r="L196" s="261"/>
      <c r="M196" s="254"/>
      <c r="N196" s="254"/>
      <c r="O196" s="254"/>
      <c r="P196" s="254"/>
      <c r="Q196" s="254"/>
      <c r="R196" s="254"/>
      <c r="S196" s="254"/>
      <c r="T196" s="254"/>
      <c r="U196" s="125"/>
      <c r="V196" s="126"/>
      <c r="W196" s="123"/>
      <c r="X196" s="57"/>
    </row>
    <row r="197" spans="1:26" ht="19" customHeight="1" x14ac:dyDescent="0.15">
      <c r="A197" s="33">
        <v>153</v>
      </c>
      <c r="B197" s="421" t="s">
        <v>407</v>
      </c>
      <c r="C197" s="422"/>
      <c r="D197" s="422"/>
      <c r="E197" s="422"/>
      <c r="F197" s="423"/>
      <c r="G197" s="48"/>
      <c r="H197" s="48"/>
      <c r="I197" s="64"/>
      <c r="J197" s="48"/>
      <c r="K197" s="48"/>
      <c r="L197" s="64"/>
      <c r="M197" s="48"/>
      <c r="N197" s="48"/>
      <c r="O197" s="48"/>
      <c r="P197" s="48"/>
      <c r="Q197" s="48"/>
      <c r="R197" s="48"/>
      <c r="S197" s="48"/>
      <c r="T197" s="48"/>
      <c r="U197" s="48"/>
      <c r="V197" s="66"/>
      <c r="W197" s="48"/>
      <c r="X197" s="57"/>
    </row>
    <row r="198" spans="1:26" ht="15" customHeight="1" x14ac:dyDescent="0.15">
      <c r="A198" s="33">
        <v>154</v>
      </c>
      <c r="B198" s="153"/>
      <c r="C198" s="429" t="s">
        <v>408</v>
      </c>
      <c r="D198" s="429"/>
      <c r="E198" s="429"/>
      <c r="F198" s="429"/>
      <c r="G198" s="50">
        <v>7770</v>
      </c>
      <c r="H198" s="50">
        <v>50000</v>
      </c>
      <c r="I198" s="236">
        <v>0</v>
      </c>
      <c r="J198" s="50"/>
      <c r="K198" s="50">
        <v>0</v>
      </c>
      <c r="L198" s="236"/>
      <c r="M198" s="241">
        <v>78275</v>
      </c>
      <c r="N198" s="50">
        <v>0</v>
      </c>
      <c r="O198" s="50">
        <v>78275</v>
      </c>
      <c r="P198" s="50">
        <v>78275</v>
      </c>
      <c r="Q198" s="50">
        <v>60000</v>
      </c>
      <c r="R198" s="100">
        <v>0</v>
      </c>
      <c r="S198" s="100">
        <v>70000</v>
      </c>
      <c r="T198" s="50">
        <v>60000</v>
      </c>
      <c r="U198" s="238"/>
      <c r="V198" s="56" t="s">
        <v>409</v>
      </c>
      <c r="W198" s="103" t="s">
        <v>256</v>
      </c>
      <c r="X198" s="57" t="s">
        <v>37</v>
      </c>
      <c r="Y198" s="240" t="s">
        <v>305</v>
      </c>
    </row>
    <row r="199" spans="1:26" ht="15" customHeight="1" x14ac:dyDescent="0.15">
      <c r="A199" s="33" t="s">
        <v>410</v>
      </c>
      <c r="B199" s="153"/>
      <c r="C199" s="429" t="s">
        <v>411</v>
      </c>
      <c r="D199" s="429"/>
      <c r="E199" s="429"/>
      <c r="F199" s="429"/>
      <c r="G199" s="50"/>
      <c r="H199" s="50"/>
      <c r="I199" s="51"/>
      <c r="J199" s="50"/>
      <c r="K199" s="50"/>
      <c r="L199" s="51"/>
      <c r="M199" s="50"/>
      <c r="N199" s="50">
        <v>0</v>
      </c>
      <c r="O199" s="286"/>
      <c r="P199" s="286"/>
      <c r="Q199" s="286"/>
      <c r="R199" s="286"/>
      <c r="S199" s="286"/>
      <c r="T199" s="286"/>
      <c r="U199" s="287"/>
      <c r="V199" s="66"/>
      <c r="W199" s="125"/>
      <c r="X199" s="239"/>
      <c r="Y199" s="288"/>
    </row>
    <row r="200" spans="1:26" ht="5" customHeight="1" x14ac:dyDescent="0.15">
      <c r="A200" s="33">
        <v>159</v>
      </c>
      <c r="B200" s="430"/>
      <c r="C200" s="431"/>
      <c r="D200" s="431"/>
      <c r="E200" s="431"/>
      <c r="F200" s="432"/>
      <c r="G200" s="50"/>
      <c r="H200" s="50"/>
      <c r="I200" s="51"/>
      <c r="J200" s="50"/>
      <c r="K200" s="50"/>
      <c r="L200" s="51"/>
      <c r="M200" s="50"/>
      <c r="N200" s="50"/>
      <c r="O200" s="50"/>
      <c r="P200" s="50"/>
      <c r="Q200" s="50"/>
      <c r="R200" s="50"/>
      <c r="S200" s="50"/>
      <c r="T200" s="50"/>
      <c r="U200" s="48"/>
      <c r="V200" s="66"/>
      <c r="W200" s="48"/>
      <c r="X200" s="289"/>
      <c r="Y200" s="290"/>
    </row>
    <row r="201" spans="1:26" ht="15" customHeight="1" x14ac:dyDescent="0.15">
      <c r="A201" s="33">
        <v>160</v>
      </c>
      <c r="B201" s="405" t="s">
        <v>412</v>
      </c>
      <c r="C201" s="406"/>
      <c r="D201" s="406"/>
      <c r="E201" s="406"/>
      <c r="F201" s="407"/>
      <c r="G201" s="50"/>
      <c r="H201" s="50"/>
      <c r="I201" s="51"/>
      <c r="J201" s="50"/>
      <c r="K201" s="50"/>
      <c r="L201" s="51"/>
      <c r="M201" s="50"/>
      <c r="N201" s="50"/>
      <c r="O201" s="50"/>
      <c r="P201" s="50"/>
      <c r="Q201" s="50"/>
      <c r="R201" s="50"/>
      <c r="S201" s="50"/>
      <c r="T201" s="50"/>
      <c r="U201" s="48"/>
      <c r="V201" s="66"/>
      <c r="W201" s="48"/>
      <c r="X201" s="289"/>
      <c r="Y201" s="290"/>
    </row>
    <row r="202" spans="1:26" ht="15" customHeight="1" thickBot="1" x14ac:dyDescent="0.2">
      <c r="A202" s="33">
        <v>161</v>
      </c>
      <c r="B202" s="155"/>
      <c r="C202" s="433" t="s">
        <v>413</v>
      </c>
      <c r="D202" s="434"/>
      <c r="E202" s="434"/>
      <c r="F202" s="435"/>
      <c r="G202" s="75">
        <v>0</v>
      </c>
      <c r="H202" s="75">
        <v>0</v>
      </c>
      <c r="I202" s="291">
        <v>-116000</v>
      </c>
      <c r="J202" s="75">
        <v>-90800</v>
      </c>
      <c r="K202" s="75">
        <v>-30000</v>
      </c>
      <c r="L202" s="156">
        <v>-30000</v>
      </c>
      <c r="M202" s="292">
        <v>0</v>
      </c>
      <c r="N202" s="50">
        <v>0</v>
      </c>
      <c r="O202" s="50">
        <v>0</v>
      </c>
      <c r="P202" s="50">
        <v>0</v>
      </c>
      <c r="Q202" s="50">
        <v>0</v>
      </c>
      <c r="R202" s="79">
        <v>-5000</v>
      </c>
      <c r="S202" s="79">
        <v>-90000</v>
      </c>
      <c r="T202" s="233">
        <v>0</v>
      </c>
      <c r="U202" s="77" t="s">
        <v>299</v>
      </c>
      <c r="V202" s="66"/>
      <c r="W202" s="103" t="s">
        <v>256</v>
      </c>
      <c r="X202" s="104" t="s">
        <v>414</v>
      </c>
      <c r="Y202" s="72" t="s">
        <v>301</v>
      </c>
    </row>
    <row r="203" spans="1:26" ht="15" customHeight="1" thickBot="1" x14ac:dyDescent="0.2">
      <c r="A203" s="9">
        <v>162</v>
      </c>
      <c r="B203" s="417" t="s">
        <v>415</v>
      </c>
      <c r="C203" s="418"/>
      <c r="D203" s="418"/>
      <c r="E203" s="418"/>
      <c r="F203" s="419"/>
      <c r="G203" s="245">
        <f t="shared" ref="G203:T203" si="22">SUM(G198:G202)</f>
        <v>7770</v>
      </c>
      <c r="H203" s="246">
        <f t="shared" si="22"/>
        <v>50000</v>
      </c>
      <c r="I203" s="247">
        <f t="shared" si="22"/>
        <v>-116000</v>
      </c>
      <c r="J203" s="247">
        <f t="shared" si="22"/>
        <v>-90800</v>
      </c>
      <c r="K203" s="246">
        <f t="shared" si="22"/>
        <v>-30000</v>
      </c>
      <c r="L203" s="246">
        <f t="shared" si="22"/>
        <v>-30000</v>
      </c>
      <c r="M203" s="246">
        <f t="shared" si="22"/>
        <v>78275</v>
      </c>
      <c r="N203" s="246">
        <f t="shared" si="22"/>
        <v>0</v>
      </c>
      <c r="O203" s="246">
        <f t="shared" si="22"/>
        <v>78275</v>
      </c>
      <c r="P203" s="246">
        <f t="shared" si="22"/>
        <v>78275</v>
      </c>
      <c r="Q203" s="248">
        <f t="shared" si="22"/>
        <v>60000</v>
      </c>
      <c r="R203" s="248">
        <f t="shared" si="22"/>
        <v>-5000</v>
      </c>
      <c r="S203" s="248">
        <f t="shared" si="22"/>
        <v>-20000</v>
      </c>
      <c r="T203" s="248">
        <f t="shared" si="22"/>
        <v>60000</v>
      </c>
      <c r="U203" s="249"/>
      <c r="V203" s="250"/>
      <c r="W203" s="249"/>
      <c r="X203" s="289"/>
      <c r="Y203" s="290"/>
    </row>
    <row r="204" spans="1:26" ht="5" customHeight="1" thickBot="1" x14ac:dyDescent="0.2">
      <c r="A204" s="33">
        <v>163</v>
      </c>
      <c r="B204" s="424"/>
      <c r="C204" s="425"/>
      <c r="D204" s="425"/>
      <c r="E204" s="425"/>
      <c r="F204" s="426"/>
      <c r="G204" s="293"/>
      <c r="H204" s="293"/>
      <c r="I204" s="173"/>
      <c r="J204" s="293"/>
      <c r="K204" s="293"/>
      <c r="L204" s="173"/>
      <c r="M204" s="218"/>
      <c r="N204" s="218"/>
      <c r="O204" s="218"/>
      <c r="P204" s="218"/>
      <c r="Q204" s="218"/>
      <c r="R204" s="218"/>
      <c r="S204" s="218"/>
      <c r="T204" s="218"/>
      <c r="U204" s="125"/>
      <c r="V204" s="126"/>
      <c r="W204" s="125"/>
      <c r="X204" s="289"/>
      <c r="Y204" s="290"/>
    </row>
    <row r="205" spans="1:26" ht="18" customHeight="1" thickBot="1" x14ac:dyDescent="0.2">
      <c r="A205" s="9">
        <v>164</v>
      </c>
      <c r="B205" s="552" t="s">
        <v>416</v>
      </c>
      <c r="C205" s="553"/>
      <c r="D205" s="553"/>
      <c r="E205" s="553"/>
      <c r="F205" s="554"/>
      <c r="G205" s="547">
        <f t="shared" ref="G205:T205" si="23">G195+G203</f>
        <v>8413.09</v>
      </c>
      <c r="H205" s="547">
        <f t="shared" si="23"/>
        <v>50481</v>
      </c>
      <c r="I205" s="547">
        <f t="shared" si="23"/>
        <v>-58300</v>
      </c>
      <c r="J205" s="547">
        <f t="shared" si="23"/>
        <v>-49329.93</v>
      </c>
      <c r="K205" s="548">
        <f t="shared" si="23"/>
        <v>-29850</v>
      </c>
      <c r="L205" s="548">
        <f t="shared" si="23"/>
        <v>-29933</v>
      </c>
      <c r="M205" s="548">
        <f t="shared" si="23"/>
        <v>78355</v>
      </c>
      <c r="N205" s="548">
        <f t="shared" si="23"/>
        <v>712.81</v>
      </c>
      <c r="O205" s="548">
        <f t="shared" si="23"/>
        <v>79575</v>
      </c>
      <c r="P205" s="548">
        <f t="shared" si="23"/>
        <v>79539.86</v>
      </c>
      <c r="Q205" s="550">
        <f t="shared" si="23"/>
        <v>60800</v>
      </c>
      <c r="R205" s="550">
        <f t="shared" si="23"/>
        <v>-4200</v>
      </c>
      <c r="S205" s="550">
        <f t="shared" si="23"/>
        <v>-19200</v>
      </c>
      <c r="T205" s="550">
        <f t="shared" si="23"/>
        <v>60800</v>
      </c>
      <c r="U205" s="551"/>
      <c r="V205" s="169"/>
      <c r="W205" s="168"/>
      <c r="X205" s="57" t="s">
        <v>260</v>
      </c>
      <c r="Y205" t="s">
        <v>260</v>
      </c>
    </row>
    <row r="206" spans="1:26" ht="15" hidden="1" customHeight="1" x14ac:dyDescent="0.15">
      <c r="A206" s="33"/>
      <c r="B206" s="82"/>
      <c r="C206" s="82"/>
      <c r="D206" s="82"/>
      <c r="E206" s="82"/>
      <c r="F206" s="171" t="s">
        <v>417</v>
      </c>
      <c r="G206" s="171">
        <f>G189+G205</f>
        <v>188204.09</v>
      </c>
      <c r="H206" s="171">
        <f>H189+H205</f>
        <v>238685.09</v>
      </c>
      <c r="I206" s="265"/>
      <c r="J206" s="171"/>
      <c r="K206" s="265"/>
      <c r="L206" s="294"/>
      <c r="M206" s="295"/>
      <c r="N206" s="295"/>
      <c r="O206" s="295"/>
      <c r="P206" s="295"/>
      <c r="Q206" s="295"/>
      <c r="R206" s="295"/>
      <c r="S206" s="295"/>
      <c r="T206" s="295"/>
      <c r="U206" s="125"/>
      <c r="V206" s="296"/>
      <c r="W206" s="297"/>
      <c r="X206" s="57"/>
    </row>
    <row r="207" spans="1:26" ht="28" hidden="1" customHeight="1" x14ac:dyDescent="0.15">
      <c r="A207" s="33"/>
      <c r="B207" s="89"/>
      <c r="C207" s="89"/>
      <c r="D207" s="89"/>
      <c r="E207" s="89"/>
      <c r="F207" s="89"/>
      <c r="G207" s="178" t="s">
        <v>228</v>
      </c>
      <c r="H207" s="178" t="s">
        <v>229</v>
      </c>
      <c r="I207" s="179"/>
      <c r="J207" s="178"/>
      <c r="K207" s="179"/>
      <c r="L207" s="180"/>
      <c r="M207" s="178"/>
      <c r="N207" s="178"/>
      <c r="O207" s="178"/>
      <c r="P207" s="178"/>
      <c r="Q207" s="178"/>
      <c r="R207" s="178"/>
      <c r="S207" s="178"/>
      <c r="T207" s="178"/>
      <c r="U207" s="181"/>
      <c r="V207" s="181"/>
      <c r="W207" s="181"/>
      <c r="X207" s="57"/>
    </row>
    <row r="208" spans="1:26" ht="5" customHeight="1" x14ac:dyDescent="0.15">
      <c r="A208" s="33">
        <v>165</v>
      </c>
      <c r="B208" s="373"/>
      <c r="C208" s="373"/>
      <c r="D208" s="373"/>
      <c r="E208" s="373"/>
      <c r="F208" s="373"/>
      <c r="G208" s="89"/>
      <c r="H208" s="89"/>
      <c r="I208" s="90"/>
      <c r="J208" s="89"/>
      <c r="K208" s="89"/>
      <c r="L208" s="69"/>
      <c r="M208" s="85"/>
      <c r="N208" s="85"/>
      <c r="O208" s="85"/>
      <c r="P208" s="85"/>
      <c r="Q208" s="85"/>
      <c r="R208" s="85"/>
      <c r="S208" s="85"/>
      <c r="T208" s="85"/>
      <c r="U208" s="48"/>
      <c r="V208" s="87"/>
      <c r="W208" s="88"/>
      <c r="X208" s="57"/>
    </row>
    <row r="209" spans="1:25" ht="28" hidden="1" customHeight="1" x14ac:dyDescent="0.15">
      <c r="A209" s="33"/>
      <c r="B209" s="89"/>
      <c r="C209" s="89"/>
      <c r="D209" s="89"/>
      <c r="E209" s="89"/>
      <c r="F209" s="89"/>
      <c r="G209" s="186" t="s">
        <v>24</v>
      </c>
      <c r="H209" s="186" t="s">
        <v>25</v>
      </c>
      <c r="I209" s="187"/>
      <c r="J209" s="186"/>
      <c r="K209" s="186"/>
      <c r="L209" s="23"/>
      <c r="M209" s="188"/>
      <c r="N209" s="188"/>
      <c r="O209" s="188"/>
      <c r="P209" s="188"/>
      <c r="Q209" s="188"/>
      <c r="R209" s="188"/>
      <c r="S209" s="188"/>
      <c r="T209" s="188"/>
      <c r="U209" s="189"/>
      <c r="V209" s="190"/>
      <c r="W209" s="191"/>
      <c r="X209" s="57"/>
    </row>
    <row r="210" spans="1:25" ht="15" hidden="1" customHeight="1" x14ac:dyDescent="0.15">
      <c r="A210" s="33"/>
      <c r="B210" s="89"/>
      <c r="C210" s="89"/>
      <c r="D210" s="89"/>
      <c r="E210" s="89"/>
      <c r="F210" s="89"/>
      <c r="G210" s="269">
        <v>26574</v>
      </c>
      <c r="H210" s="269" t="e">
        <f>#REF!</f>
        <v>#REF!</v>
      </c>
      <c r="I210" s="270"/>
      <c r="J210" s="269"/>
      <c r="K210" s="298"/>
      <c r="L210" s="29"/>
      <c r="M210" s="192"/>
      <c r="N210" s="192"/>
      <c r="O210" s="192"/>
      <c r="P210" s="192"/>
      <c r="Q210" s="192"/>
      <c r="R210" s="192"/>
      <c r="S210" s="192"/>
      <c r="T210" s="192"/>
      <c r="U210" s="194"/>
      <c r="V210" s="195"/>
      <c r="W210" s="196"/>
      <c r="X210" s="57"/>
    </row>
    <row r="211" spans="1:25" ht="15" customHeight="1" x14ac:dyDescent="0.15">
      <c r="A211" s="33">
        <v>166</v>
      </c>
      <c r="B211" s="427" t="s">
        <v>418</v>
      </c>
      <c r="C211" s="427"/>
      <c r="D211" s="427"/>
      <c r="E211" s="427"/>
      <c r="F211" s="427"/>
      <c r="G211" s="299"/>
      <c r="H211" s="299"/>
      <c r="I211" s="300"/>
      <c r="J211" s="299"/>
      <c r="K211" s="299"/>
      <c r="L211" s="300"/>
      <c r="M211" s="299"/>
      <c r="N211" s="299"/>
      <c r="O211" s="299"/>
      <c r="P211" s="299"/>
      <c r="Q211" s="299"/>
      <c r="R211" s="299"/>
      <c r="S211" s="299"/>
      <c r="T211" s="299"/>
      <c r="U211" s="301"/>
      <c r="V211" s="302"/>
      <c r="W211" s="301"/>
      <c r="X211" s="303"/>
      <c r="Y211" s="304"/>
    </row>
    <row r="212" spans="1:25" ht="5" customHeight="1" x14ac:dyDescent="0.15">
      <c r="A212" s="33">
        <v>167</v>
      </c>
      <c r="B212" s="428"/>
      <c r="C212" s="428"/>
      <c r="D212" s="428"/>
      <c r="E212" s="428"/>
      <c r="F212" s="428"/>
      <c r="G212" s="123"/>
      <c r="H212" s="123"/>
      <c r="I212" s="124"/>
      <c r="J212" s="123"/>
      <c r="K212" s="123"/>
      <c r="L212" s="124"/>
      <c r="M212" s="125"/>
      <c r="N212" s="125"/>
      <c r="O212" s="125"/>
      <c r="P212" s="125"/>
      <c r="Q212" s="125"/>
      <c r="R212" s="125"/>
      <c r="S212" s="125"/>
      <c r="T212" s="125"/>
      <c r="U212" s="125"/>
      <c r="V212" s="126"/>
      <c r="W212" s="123"/>
      <c r="X212" s="57"/>
    </row>
    <row r="213" spans="1:25" ht="18" customHeight="1" x14ac:dyDescent="0.15">
      <c r="A213" s="33">
        <v>168</v>
      </c>
      <c r="B213" s="421" t="s">
        <v>419</v>
      </c>
      <c r="C213" s="422"/>
      <c r="D213" s="422"/>
      <c r="E213" s="422"/>
      <c r="F213" s="423"/>
      <c r="G213" s="123"/>
      <c r="H213" s="123"/>
      <c r="I213" s="124"/>
      <c r="J213" s="123"/>
      <c r="K213" s="123"/>
      <c r="L213" s="124"/>
      <c r="M213" s="125"/>
      <c r="N213" s="125"/>
      <c r="O213" s="125"/>
      <c r="P213" s="125"/>
      <c r="Q213" s="125"/>
      <c r="R213" s="125"/>
      <c r="S213" s="125"/>
      <c r="T213" s="125"/>
      <c r="U213" s="125"/>
      <c r="V213" s="126"/>
      <c r="W213" s="123"/>
      <c r="X213" s="57"/>
    </row>
    <row r="214" spans="1:25" ht="16" customHeight="1" x14ac:dyDescent="0.15">
      <c r="A214" s="33" t="s">
        <v>420</v>
      </c>
      <c r="B214" s="208"/>
      <c r="C214" s="415" t="s">
        <v>45</v>
      </c>
      <c r="D214" s="415"/>
      <c r="E214" s="415"/>
      <c r="F214" s="415"/>
      <c r="G214" s="50">
        <v>70.929999999999993</v>
      </c>
      <c r="H214" s="50">
        <v>118</v>
      </c>
      <c r="I214" s="51">
        <v>100</v>
      </c>
      <c r="J214" s="50">
        <v>19.309999999999999</v>
      </c>
      <c r="K214" s="50">
        <v>20</v>
      </c>
      <c r="L214" s="154">
        <v>18</v>
      </c>
      <c r="M214" s="50">
        <v>20</v>
      </c>
      <c r="N214" s="50">
        <v>124.25</v>
      </c>
      <c r="O214" s="50">
        <v>200</v>
      </c>
      <c r="P214" s="50">
        <v>181.78</v>
      </c>
      <c r="Q214" s="50">
        <v>150</v>
      </c>
      <c r="R214" s="50">
        <v>150</v>
      </c>
      <c r="S214" s="50">
        <v>150</v>
      </c>
      <c r="T214" s="50">
        <v>150</v>
      </c>
      <c r="U214" s="48"/>
      <c r="V214" s="66"/>
      <c r="W214" s="48"/>
      <c r="X214" s="57"/>
    </row>
    <row r="215" spans="1:25" ht="15" customHeight="1" x14ac:dyDescent="0.15">
      <c r="A215" s="33">
        <v>169</v>
      </c>
      <c r="B215" s="305"/>
      <c r="C215" s="415" t="s">
        <v>421</v>
      </c>
      <c r="D215" s="415"/>
      <c r="E215" s="415"/>
      <c r="F215" s="415"/>
      <c r="G215" s="235">
        <v>1600</v>
      </c>
      <c r="H215" s="235">
        <v>2450</v>
      </c>
      <c r="I215" s="236">
        <v>2250</v>
      </c>
      <c r="J215" s="50">
        <v>1600</v>
      </c>
      <c r="K215" s="50">
        <v>1350</v>
      </c>
      <c r="L215" s="154">
        <v>2750</v>
      </c>
      <c r="M215" s="50">
        <f>3*450</f>
        <v>1350</v>
      </c>
      <c r="N215" s="50">
        <v>3800</v>
      </c>
      <c r="O215" s="50">
        <v>1800</v>
      </c>
      <c r="P215" s="50">
        <v>1950</v>
      </c>
      <c r="Q215" s="50">
        <v>1800</v>
      </c>
      <c r="R215" s="50">
        <v>1800</v>
      </c>
      <c r="S215" s="50">
        <v>1800</v>
      </c>
      <c r="T215" s="50">
        <v>1800</v>
      </c>
      <c r="U215" s="48"/>
      <c r="V215" s="66" t="s">
        <v>422</v>
      </c>
      <c r="W215" s="148"/>
      <c r="X215" s="57" t="s">
        <v>423</v>
      </c>
      <c r="Y215" s="58" t="s">
        <v>424</v>
      </c>
    </row>
    <row r="216" spans="1:25" ht="15" customHeight="1" x14ac:dyDescent="0.15">
      <c r="A216" s="33">
        <v>170</v>
      </c>
      <c r="B216" s="305"/>
      <c r="C216" s="415" t="s">
        <v>425</v>
      </c>
      <c r="D216" s="415"/>
      <c r="E216" s="415"/>
      <c r="F216" s="415"/>
      <c r="G216" s="235">
        <v>400</v>
      </c>
      <c r="H216" s="235">
        <v>200</v>
      </c>
      <c r="I216" s="236">
        <v>1500</v>
      </c>
      <c r="J216" s="50">
        <v>500</v>
      </c>
      <c r="K216" s="50">
        <v>1500</v>
      </c>
      <c r="L216" s="154">
        <v>1000</v>
      </c>
      <c r="M216" s="50">
        <v>1500</v>
      </c>
      <c r="N216" s="50">
        <v>500</v>
      </c>
      <c r="O216" s="50">
        <v>1000</v>
      </c>
      <c r="P216" s="50">
        <v>5616.31</v>
      </c>
      <c r="Q216" s="50">
        <v>700</v>
      </c>
      <c r="R216" s="50">
        <v>700</v>
      </c>
      <c r="S216" s="50">
        <v>700</v>
      </c>
      <c r="T216" s="50">
        <v>700</v>
      </c>
      <c r="U216" s="48"/>
      <c r="V216" s="66" t="s">
        <v>426</v>
      </c>
      <c r="W216" s="148"/>
      <c r="X216" s="57" t="s">
        <v>427</v>
      </c>
      <c r="Y216" s="58" t="s">
        <v>428</v>
      </c>
    </row>
    <row r="217" spans="1:25" ht="15" customHeight="1" x14ac:dyDescent="0.15">
      <c r="A217" s="33">
        <v>171</v>
      </c>
      <c r="B217" s="305"/>
      <c r="C217" s="415" t="s">
        <v>429</v>
      </c>
      <c r="D217" s="415"/>
      <c r="E217" s="415"/>
      <c r="F217" s="415"/>
      <c r="G217" s="235">
        <v>8750</v>
      </c>
      <c r="H217" s="235">
        <v>10000</v>
      </c>
      <c r="I217" s="236">
        <v>7500</v>
      </c>
      <c r="J217" s="50">
        <v>2500</v>
      </c>
      <c r="K217" s="50">
        <v>7500</v>
      </c>
      <c r="L217" s="154">
        <v>7500</v>
      </c>
      <c r="M217" s="50">
        <v>7500</v>
      </c>
      <c r="N217" s="50">
        <v>17250</v>
      </c>
      <c r="O217" s="50">
        <v>7000</v>
      </c>
      <c r="P217" s="50">
        <v>10500</v>
      </c>
      <c r="Q217" s="50">
        <v>7000</v>
      </c>
      <c r="R217" s="50">
        <v>7000</v>
      </c>
      <c r="S217" s="50">
        <v>7000</v>
      </c>
      <c r="T217" s="50">
        <v>7000</v>
      </c>
      <c r="U217" s="48"/>
      <c r="V217" s="66"/>
      <c r="W217" s="148"/>
      <c r="X217" s="57" t="s">
        <v>430</v>
      </c>
      <c r="Y217" t="s">
        <v>430</v>
      </c>
    </row>
    <row r="218" spans="1:25" ht="15" customHeight="1" x14ac:dyDescent="0.15">
      <c r="A218" s="33">
        <v>172</v>
      </c>
      <c r="B218" s="91"/>
      <c r="C218" s="415" t="s">
        <v>431</v>
      </c>
      <c r="D218" s="415"/>
      <c r="E218" s="415"/>
      <c r="F218" s="415"/>
      <c r="G218" s="235">
        <v>10000</v>
      </c>
      <c r="H218" s="235">
        <v>22500</v>
      </c>
      <c r="I218" s="236">
        <v>7500</v>
      </c>
      <c r="J218" s="50">
        <v>18000</v>
      </c>
      <c r="K218" s="50">
        <v>7500</v>
      </c>
      <c r="L218" s="154">
        <v>14000</v>
      </c>
      <c r="M218" s="50">
        <v>7500</v>
      </c>
      <c r="N218" s="50">
        <v>25500</v>
      </c>
      <c r="O218" s="50">
        <v>15500</v>
      </c>
      <c r="P218" s="50">
        <v>19471.900000000001</v>
      </c>
      <c r="Q218" s="50">
        <v>8000</v>
      </c>
      <c r="R218" s="50">
        <v>8000</v>
      </c>
      <c r="S218" s="50">
        <v>8000</v>
      </c>
      <c r="T218" s="50">
        <v>8000</v>
      </c>
      <c r="U218" s="48"/>
      <c r="V218" s="66"/>
      <c r="W218" s="148"/>
      <c r="X218" s="57" t="s">
        <v>432</v>
      </c>
      <c r="Y218" t="s">
        <v>432</v>
      </c>
    </row>
    <row r="219" spans="1:25" ht="15" customHeight="1" x14ac:dyDescent="0.15">
      <c r="A219" s="33">
        <v>173</v>
      </c>
      <c r="B219" s="91"/>
      <c r="C219" s="415" t="s">
        <v>433</v>
      </c>
      <c r="D219" s="415"/>
      <c r="E219" s="415"/>
      <c r="F219" s="415"/>
      <c r="G219" s="235">
        <v>6000</v>
      </c>
      <c r="H219" s="235">
        <v>12000</v>
      </c>
      <c r="I219" s="236">
        <v>4500</v>
      </c>
      <c r="J219" s="50">
        <v>6900</v>
      </c>
      <c r="K219" s="50">
        <v>4500</v>
      </c>
      <c r="L219" s="154">
        <v>8500</v>
      </c>
      <c r="M219" s="50">
        <v>4500</v>
      </c>
      <c r="N219" s="50">
        <v>14500</v>
      </c>
      <c r="O219" s="50">
        <v>6000</v>
      </c>
      <c r="P219" s="50">
        <v>8000</v>
      </c>
      <c r="Q219" s="50">
        <v>8000</v>
      </c>
      <c r="R219" s="50">
        <v>8000</v>
      </c>
      <c r="S219" s="50">
        <v>8000</v>
      </c>
      <c r="T219" s="50">
        <v>8000</v>
      </c>
      <c r="U219" s="48"/>
      <c r="V219" s="66"/>
      <c r="W219" s="148"/>
      <c r="X219" s="57" t="s">
        <v>434</v>
      </c>
      <c r="Y219" t="s">
        <v>434</v>
      </c>
    </row>
    <row r="220" spans="1:25" ht="15" customHeight="1" x14ac:dyDescent="0.15">
      <c r="A220" s="33" t="s">
        <v>435</v>
      </c>
      <c r="B220" s="91"/>
      <c r="C220" s="420" t="s">
        <v>436</v>
      </c>
      <c r="D220" s="420"/>
      <c r="E220" s="420"/>
      <c r="F220" s="420"/>
      <c r="G220" s="235">
        <v>10952.619999999999</v>
      </c>
      <c r="H220" s="235">
        <v>22845</v>
      </c>
      <c r="I220" s="236">
        <v>18000</v>
      </c>
      <c r="J220" s="50">
        <v>13693.25</v>
      </c>
      <c r="K220" s="50">
        <v>18000</v>
      </c>
      <c r="L220" s="154">
        <v>14875</v>
      </c>
      <c r="M220" s="50">
        <v>15000</v>
      </c>
      <c r="N220" s="50">
        <v>17286.18</v>
      </c>
      <c r="O220" s="50">
        <v>21000</v>
      </c>
      <c r="P220" s="50">
        <v>20904.149999999998</v>
      </c>
      <c r="Q220" s="50">
        <v>19000</v>
      </c>
      <c r="R220" s="50">
        <v>19000</v>
      </c>
      <c r="S220" s="50">
        <v>19000</v>
      </c>
      <c r="T220" s="50">
        <v>19000</v>
      </c>
      <c r="U220" s="48"/>
      <c r="V220" s="66"/>
      <c r="W220" s="148"/>
      <c r="X220" s="57" t="s">
        <v>437</v>
      </c>
      <c r="Y220" t="s">
        <v>437</v>
      </c>
    </row>
    <row r="221" spans="1:25" ht="15" customHeight="1" thickBot="1" x14ac:dyDescent="0.2">
      <c r="A221" s="33" t="s">
        <v>438</v>
      </c>
      <c r="B221" s="306"/>
      <c r="C221" s="416" t="s">
        <v>439</v>
      </c>
      <c r="D221" s="416"/>
      <c r="E221" s="416"/>
      <c r="F221" s="416"/>
      <c r="G221" s="243">
        <v>0</v>
      </c>
      <c r="H221" s="243">
        <v>250</v>
      </c>
      <c r="I221" s="244">
        <v>0</v>
      </c>
      <c r="J221" s="75"/>
      <c r="K221" s="75">
        <v>250</v>
      </c>
      <c r="L221" s="156">
        <v>250</v>
      </c>
      <c r="M221" s="50">
        <v>240</v>
      </c>
      <c r="N221" s="50">
        <v>0</v>
      </c>
      <c r="O221" s="50">
        <v>0</v>
      </c>
      <c r="P221" s="50">
        <v>0</v>
      </c>
      <c r="Q221" s="50">
        <v>240</v>
      </c>
      <c r="R221" s="50">
        <v>240</v>
      </c>
      <c r="S221" s="50">
        <v>240</v>
      </c>
      <c r="T221" s="50">
        <v>240</v>
      </c>
      <c r="U221" s="48"/>
      <c r="V221" s="66"/>
      <c r="W221" s="148"/>
      <c r="X221" s="57" t="s">
        <v>440</v>
      </c>
      <c r="Y221" t="s">
        <v>440</v>
      </c>
    </row>
    <row r="222" spans="1:25" ht="15" customHeight="1" thickBot="1" x14ac:dyDescent="0.2">
      <c r="A222" s="9">
        <v>174</v>
      </c>
      <c r="B222" s="535" t="s">
        <v>441</v>
      </c>
      <c r="C222" s="536"/>
      <c r="D222" s="536"/>
      <c r="E222" s="536"/>
      <c r="F222" s="537"/>
      <c r="G222" s="539">
        <f t="shared" ref="G222:T222" si="24">SUM(G214:G221)</f>
        <v>37773.550000000003</v>
      </c>
      <c r="H222" s="539">
        <f t="shared" si="24"/>
        <v>70363</v>
      </c>
      <c r="I222" s="539">
        <f t="shared" si="24"/>
        <v>41350</v>
      </c>
      <c r="J222" s="539">
        <f t="shared" si="24"/>
        <v>43212.56</v>
      </c>
      <c r="K222" s="541">
        <f t="shared" si="24"/>
        <v>40620</v>
      </c>
      <c r="L222" s="540">
        <f>SUM(L214:L221)</f>
        <v>48893</v>
      </c>
      <c r="M222" s="541">
        <f t="shared" si="24"/>
        <v>37610</v>
      </c>
      <c r="N222" s="541">
        <f t="shared" si="24"/>
        <v>78960.429999999993</v>
      </c>
      <c r="O222" s="541">
        <f t="shared" si="24"/>
        <v>52500</v>
      </c>
      <c r="P222" s="541">
        <f t="shared" si="24"/>
        <v>66624.14</v>
      </c>
      <c r="Q222" s="542">
        <f t="shared" si="24"/>
        <v>44890</v>
      </c>
      <c r="R222" s="542">
        <f t="shared" si="24"/>
        <v>44890</v>
      </c>
      <c r="S222" s="542">
        <f t="shared" si="24"/>
        <v>44890</v>
      </c>
      <c r="T222" s="542">
        <f t="shared" si="24"/>
        <v>44890</v>
      </c>
      <c r="U222" s="543"/>
      <c r="V222" s="81"/>
      <c r="W222" s="80"/>
      <c r="X222" s="57"/>
    </row>
    <row r="223" spans="1:25" ht="5" customHeight="1" x14ac:dyDescent="0.15">
      <c r="A223" s="33">
        <v>175</v>
      </c>
      <c r="B223" s="402"/>
      <c r="C223" s="403"/>
      <c r="D223" s="403"/>
      <c r="E223" s="403"/>
      <c r="F223" s="404"/>
      <c r="G223" s="82"/>
      <c r="H223" s="82"/>
      <c r="I223" s="83"/>
      <c r="J223" s="82"/>
      <c r="K223" s="82"/>
      <c r="L223" s="69"/>
      <c r="M223" s="85"/>
      <c r="N223" s="85"/>
      <c r="O223" s="85"/>
      <c r="P223" s="85"/>
      <c r="Q223" s="85"/>
      <c r="R223" s="85"/>
      <c r="S223" s="85"/>
      <c r="T223" s="85"/>
      <c r="U223" s="48"/>
      <c r="V223" s="87"/>
      <c r="W223" s="88"/>
      <c r="X223" s="57"/>
    </row>
    <row r="224" spans="1:25" ht="17" customHeight="1" x14ac:dyDescent="0.15">
      <c r="A224" s="33">
        <v>176</v>
      </c>
      <c r="B224" s="421" t="s">
        <v>442</v>
      </c>
      <c r="C224" s="422"/>
      <c r="D224" s="422"/>
      <c r="E224" s="422"/>
      <c r="F224" s="423"/>
      <c r="G224" s="89"/>
      <c r="H224" s="89"/>
      <c r="I224" s="90"/>
      <c r="J224" s="89"/>
      <c r="K224" s="89"/>
      <c r="L224" s="90"/>
      <c r="M224" s="85"/>
      <c r="N224" s="85"/>
      <c r="O224" s="85"/>
      <c r="P224" s="85"/>
      <c r="Q224" s="85"/>
      <c r="R224" s="85"/>
      <c r="S224" s="85"/>
      <c r="T224" s="85"/>
      <c r="U224" s="48"/>
      <c r="V224" s="87"/>
      <c r="W224" s="88"/>
      <c r="X224" s="57"/>
    </row>
    <row r="225" spans="1:25" ht="13" customHeight="1" x14ac:dyDescent="0.15">
      <c r="A225" s="33">
        <v>177</v>
      </c>
      <c r="B225" s="91"/>
      <c r="C225" s="408" t="s">
        <v>443</v>
      </c>
      <c r="D225" s="409"/>
      <c r="E225" s="409"/>
      <c r="F225" s="410"/>
      <c r="G225" s="50">
        <v>250</v>
      </c>
      <c r="H225" s="50">
        <v>2413</v>
      </c>
      <c r="I225" s="51">
        <v>0</v>
      </c>
      <c r="J225" s="50">
        <v>791</v>
      </c>
      <c r="K225" s="50">
        <v>0</v>
      </c>
      <c r="L225" s="154">
        <v>0</v>
      </c>
      <c r="M225" s="50">
        <v>0</v>
      </c>
      <c r="N225" s="50">
        <v>0</v>
      </c>
      <c r="O225" s="50">
        <v>0</v>
      </c>
      <c r="P225" s="50">
        <v>0</v>
      </c>
      <c r="Q225" s="50">
        <v>0</v>
      </c>
      <c r="R225" s="50">
        <v>0</v>
      </c>
      <c r="S225" s="50">
        <v>0</v>
      </c>
      <c r="T225" s="50">
        <v>0</v>
      </c>
      <c r="U225" s="48"/>
      <c r="V225" s="66"/>
      <c r="W225" s="48"/>
      <c r="X225" s="57"/>
      <c r="Y225" s="58" t="s">
        <v>444</v>
      </c>
    </row>
    <row r="226" spans="1:25" ht="5" customHeight="1" x14ac:dyDescent="0.15">
      <c r="A226" s="33">
        <v>178</v>
      </c>
      <c r="B226" s="412"/>
      <c r="C226" s="413"/>
      <c r="D226" s="413"/>
      <c r="E226" s="413"/>
      <c r="F226" s="414"/>
      <c r="G226" s="89"/>
      <c r="H226" s="89"/>
      <c r="I226" s="90"/>
      <c r="J226" s="89"/>
      <c r="K226" s="89"/>
      <c r="L226" s="90"/>
      <c r="M226" s="85"/>
      <c r="N226" s="85"/>
      <c r="O226" s="85"/>
      <c r="P226" s="85"/>
      <c r="Q226" s="85"/>
      <c r="R226" s="85"/>
      <c r="S226" s="85"/>
      <c r="T226" s="85"/>
      <c r="U226" s="48"/>
      <c r="V226" s="87"/>
      <c r="W226" s="88"/>
      <c r="X226" s="57"/>
    </row>
    <row r="227" spans="1:25" ht="18" customHeight="1" x14ac:dyDescent="0.15">
      <c r="A227" s="33">
        <v>179</v>
      </c>
      <c r="B227" s="405" t="s">
        <v>445</v>
      </c>
      <c r="C227" s="406"/>
      <c r="D227" s="406"/>
      <c r="E227" s="406"/>
      <c r="F227" s="407"/>
      <c r="G227" s="89"/>
      <c r="H227" s="89"/>
      <c r="I227" s="90"/>
      <c r="J227" s="89"/>
      <c r="K227" s="89"/>
      <c r="L227" s="90"/>
      <c r="M227" s="85"/>
      <c r="N227" s="85"/>
      <c r="O227" s="85"/>
      <c r="P227" s="85"/>
      <c r="Q227" s="85"/>
      <c r="R227" s="85"/>
      <c r="S227" s="85"/>
      <c r="T227" s="85"/>
      <c r="U227" s="48"/>
      <c r="V227" s="87"/>
      <c r="W227" s="88"/>
      <c r="X227" s="57"/>
    </row>
    <row r="228" spans="1:25" ht="15" customHeight="1" x14ac:dyDescent="0.15">
      <c r="A228" s="33">
        <v>180</v>
      </c>
      <c r="B228" s="91"/>
      <c r="C228" s="415" t="s">
        <v>446</v>
      </c>
      <c r="D228" s="415"/>
      <c r="E228" s="415"/>
      <c r="F228" s="415"/>
      <c r="G228" s="89">
        <v>-1600</v>
      </c>
      <c r="H228" s="89">
        <v>-2450</v>
      </c>
      <c r="I228" s="71">
        <v>-1500</v>
      </c>
      <c r="J228" s="50">
        <v>-1075</v>
      </c>
      <c r="K228" s="50">
        <v>-900</v>
      </c>
      <c r="L228" s="154">
        <v>-2750</v>
      </c>
      <c r="M228" s="92">
        <v>-1800</v>
      </c>
      <c r="N228" s="92">
        <v>0</v>
      </c>
      <c r="O228" s="92">
        <v>-2463</v>
      </c>
      <c r="P228" s="92">
        <v>-2463</v>
      </c>
      <c r="Q228" s="92">
        <v>-1800</v>
      </c>
      <c r="R228" s="92">
        <v>-1800</v>
      </c>
      <c r="S228" s="92">
        <v>-1800</v>
      </c>
      <c r="T228" s="92">
        <v>-1800</v>
      </c>
      <c r="U228" s="48"/>
      <c r="V228" s="94"/>
      <c r="W228" s="48"/>
      <c r="X228" s="57" t="s">
        <v>447</v>
      </c>
      <c r="Y228" s="58" t="s">
        <v>448</v>
      </c>
    </row>
    <row r="229" spans="1:25" ht="15" customHeight="1" x14ac:dyDescent="0.15">
      <c r="A229" s="33">
        <v>181</v>
      </c>
      <c r="B229" s="91"/>
      <c r="C229" s="415" t="s">
        <v>449</v>
      </c>
      <c r="D229" s="415"/>
      <c r="E229" s="415"/>
      <c r="F229" s="415"/>
      <c r="G229" s="89">
        <v>-400</v>
      </c>
      <c r="H229" s="90">
        <v>-200</v>
      </c>
      <c r="I229" s="90">
        <v>-1500</v>
      </c>
      <c r="J229" s="50"/>
      <c r="K229" s="50">
        <v>-1500</v>
      </c>
      <c r="L229" s="154">
        <v>-1000</v>
      </c>
      <c r="M229" s="85">
        <v>-1500</v>
      </c>
      <c r="N229" s="85">
        <v>0</v>
      </c>
      <c r="O229" s="85">
        <v>-1000</v>
      </c>
      <c r="P229" s="85">
        <v>-5917</v>
      </c>
      <c r="Q229" s="85">
        <v>-700</v>
      </c>
      <c r="R229" s="85">
        <v>-700</v>
      </c>
      <c r="S229" s="85">
        <v>-700</v>
      </c>
      <c r="T229" s="85">
        <v>-700</v>
      </c>
      <c r="U229" s="48"/>
      <c r="V229" s="87"/>
      <c r="W229" s="88"/>
      <c r="X229" s="57" t="s">
        <v>450</v>
      </c>
      <c r="Y229" s="58" t="s">
        <v>451</v>
      </c>
    </row>
    <row r="230" spans="1:25" ht="15" customHeight="1" thickBot="1" x14ac:dyDescent="0.2">
      <c r="A230" s="33">
        <v>182</v>
      </c>
      <c r="B230" s="306"/>
      <c r="C230" s="416" t="s">
        <v>452</v>
      </c>
      <c r="D230" s="416"/>
      <c r="E230" s="416"/>
      <c r="F230" s="416"/>
      <c r="G230" s="243">
        <v>-8750</v>
      </c>
      <c r="H230" s="244">
        <v>-10000</v>
      </c>
      <c r="I230" s="244">
        <v>-7500</v>
      </c>
      <c r="J230" s="75">
        <v>-2500</v>
      </c>
      <c r="K230" s="75">
        <v>-7500</v>
      </c>
      <c r="L230" s="154">
        <v>-7500</v>
      </c>
      <c r="M230" s="50">
        <v>-7500</v>
      </c>
      <c r="N230" s="50">
        <v>0</v>
      </c>
      <c r="O230" s="50">
        <v>-42753</v>
      </c>
      <c r="P230" s="50">
        <v>-42753</v>
      </c>
      <c r="Q230" s="50">
        <v>-7000</v>
      </c>
      <c r="R230" s="50">
        <v>-7000</v>
      </c>
      <c r="S230" s="50">
        <v>-7000</v>
      </c>
      <c r="T230" s="50">
        <v>-7000</v>
      </c>
      <c r="U230" s="48"/>
      <c r="V230" s="66"/>
      <c r="W230" s="148"/>
      <c r="X230" s="57" t="s">
        <v>453</v>
      </c>
      <c r="Y230" s="58" t="s">
        <v>453</v>
      </c>
    </row>
    <row r="231" spans="1:25" ht="15" customHeight="1" thickBot="1" x14ac:dyDescent="0.2">
      <c r="A231" s="9">
        <v>183</v>
      </c>
      <c r="B231" s="417" t="s">
        <v>454</v>
      </c>
      <c r="C231" s="418"/>
      <c r="D231" s="418"/>
      <c r="E231" s="418"/>
      <c r="F231" s="419"/>
      <c r="G231" s="245">
        <f t="shared" ref="G231:T231" si="25">SUM(G225:G230)</f>
        <v>-10500</v>
      </c>
      <c r="H231" s="245">
        <f t="shared" si="25"/>
        <v>-10237</v>
      </c>
      <c r="I231" s="245">
        <f t="shared" si="25"/>
        <v>-10500</v>
      </c>
      <c r="J231" s="245">
        <f t="shared" si="25"/>
        <v>-2784</v>
      </c>
      <c r="K231" s="246">
        <f t="shared" si="25"/>
        <v>-9900</v>
      </c>
      <c r="L231" s="247">
        <f>SUM(L224:L230)</f>
        <v>-11250</v>
      </c>
      <c r="M231" s="246">
        <f t="shared" si="25"/>
        <v>-10800</v>
      </c>
      <c r="N231" s="246">
        <f t="shared" si="25"/>
        <v>0</v>
      </c>
      <c r="O231" s="246">
        <f t="shared" si="25"/>
        <v>-46216</v>
      </c>
      <c r="P231" s="246">
        <f t="shared" si="25"/>
        <v>-51133</v>
      </c>
      <c r="Q231" s="248">
        <f t="shared" si="25"/>
        <v>-9500</v>
      </c>
      <c r="R231" s="248">
        <f t="shared" si="25"/>
        <v>-9500</v>
      </c>
      <c r="S231" s="248">
        <f t="shared" si="25"/>
        <v>-9500</v>
      </c>
      <c r="T231" s="248">
        <f t="shared" si="25"/>
        <v>-9500</v>
      </c>
      <c r="U231" s="249"/>
      <c r="V231" s="250"/>
      <c r="W231" s="249"/>
      <c r="X231" s="57"/>
    </row>
    <row r="232" spans="1:25" ht="5" customHeight="1" x14ac:dyDescent="0.15">
      <c r="A232" s="33">
        <v>184</v>
      </c>
      <c r="B232" s="402"/>
      <c r="C232" s="403"/>
      <c r="D232" s="403"/>
      <c r="E232" s="403"/>
      <c r="F232" s="404"/>
      <c r="G232" s="82"/>
      <c r="H232" s="83"/>
      <c r="I232" s="83"/>
      <c r="J232" s="82"/>
      <c r="K232" s="82"/>
      <c r="L232" s="69"/>
      <c r="M232" s="85"/>
      <c r="N232" s="85"/>
      <c r="O232" s="85"/>
      <c r="P232" s="85"/>
      <c r="Q232" s="85"/>
      <c r="R232" s="85"/>
      <c r="S232" s="85"/>
      <c r="T232" s="85"/>
      <c r="U232" s="48"/>
      <c r="V232" s="87"/>
      <c r="W232" s="88"/>
      <c r="X232" s="57"/>
    </row>
    <row r="233" spans="1:25" ht="20" customHeight="1" x14ac:dyDescent="0.15">
      <c r="A233" s="33">
        <v>185</v>
      </c>
      <c r="B233" s="405" t="s">
        <v>455</v>
      </c>
      <c r="C233" s="406"/>
      <c r="D233" s="406"/>
      <c r="E233" s="406"/>
      <c r="F233" s="407"/>
      <c r="G233" s="89"/>
      <c r="H233" s="90"/>
      <c r="I233" s="90"/>
      <c r="J233" s="89"/>
      <c r="K233" s="89"/>
      <c r="L233" s="90"/>
      <c r="M233" s="85"/>
      <c r="N233" s="85"/>
      <c r="O233" s="85"/>
      <c r="P233" s="85"/>
      <c r="Q233" s="85"/>
      <c r="R233" s="85"/>
      <c r="S233" s="85"/>
      <c r="T233" s="85"/>
      <c r="U233" s="48"/>
      <c r="V233" s="87"/>
      <c r="W233" s="88"/>
      <c r="X233" s="57"/>
    </row>
    <row r="234" spans="1:25" ht="15" customHeight="1" x14ac:dyDescent="0.15">
      <c r="A234" s="33">
        <v>187</v>
      </c>
      <c r="B234" s="91"/>
      <c r="C234" s="408" t="s">
        <v>456</v>
      </c>
      <c r="D234" s="409"/>
      <c r="E234" s="409"/>
      <c r="F234" s="410"/>
      <c r="G234" s="235">
        <v>-2500</v>
      </c>
      <c r="H234" s="236">
        <v>-15500</v>
      </c>
      <c r="I234" s="236">
        <v>-5000</v>
      </c>
      <c r="J234" s="50">
        <v>-11500</v>
      </c>
      <c r="K234" s="50">
        <v>-10000</v>
      </c>
      <c r="L234" s="154">
        <v>-27479</v>
      </c>
      <c r="M234" s="50">
        <v>-5000</v>
      </c>
      <c r="N234" s="50">
        <v>-500</v>
      </c>
      <c r="O234" s="50">
        <v>-15000</v>
      </c>
      <c r="P234" s="50">
        <v>-12500</v>
      </c>
      <c r="Q234" s="50">
        <v>-8000</v>
      </c>
      <c r="R234" s="50">
        <v>-8000</v>
      </c>
      <c r="S234" s="50">
        <v>-8000</v>
      </c>
      <c r="T234" s="50">
        <v>-8000</v>
      </c>
      <c r="U234" s="48"/>
      <c r="V234" s="66"/>
      <c r="W234" s="148"/>
      <c r="X234" s="57" t="s">
        <v>457</v>
      </c>
    </row>
    <row r="235" spans="1:25" ht="15" customHeight="1" x14ac:dyDescent="0.15">
      <c r="A235" s="33">
        <v>188</v>
      </c>
      <c r="B235" s="91"/>
      <c r="C235" s="408" t="s">
        <v>458</v>
      </c>
      <c r="D235" s="409"/>
      <c r="E235" s="409"/>
      <c r="F235" s="410"/>
      <c r="G235" s="235">
        <v>-1500</v>
      </c>
      <c r="H235" s="236">
        <v>-12243</v>
      </c>
      <c r="I235" s="236">
        <v>-3000</v>
      </c>
      <c r="J235" s="50">
        <v>-5000</v>
      </c>
      <c r="K235" s="50">
        <v>-6000</v>
      </c>
      <c r="L235" s="154">
        <v>-8850</v>
      </c>
      <c r="M235" s="50">
        <v>-3000</v>
      </c>
      <c r="N235" s="50">
        <v>-400</v>
      </c>
      <c r="O235" s="50">
        <v>-10000</v>
      </c>
      <c r="P235" s="50">
        <v>-9404.11</v>
      </c>
      <c r="Q235" s="50">
        <v>-4000</v>
      </c>
      <c r="R235" s="50">
        <v>-4000</v>
      </c>
      <c r="S235" s="50">
        <v>-4000</v>
      </c>
      <c r="T235" s="50">
        <v>-4000</v>
      </c>
      <c r="U235" s="48"/>
      <c r="V235" s="66"/>
      <c r="W235" s="148"/>
      <c r="X235" s="57" t="s">
        <v>457</v>
      </c>
    </row>
    <row r="236" spans="1:25" ht="15" customHeight="1" x14ac:dyDescent="0.15">
      <c r="A236" s="33" t="s">
        <v>459</v>
      </c>
      <c r="B236" s="91"/>
      <c r="C236" s="411" t="s">
        <v>436</v>
      </c>
      <c r="D236" s="411"/>
      <c r="E236" s="411"/>
      <c r="F236" s="411"/>
      <c r="G236" s="50">
        <v>-10365.74</v>
      </c>
      <c r="H236" s="51">
        <v>-19419</v>
      </c>
      <c r="I236" s="51">
        <v>-18000</v>
      </c>
      <c r="J236" s="50">
        <v>-18802.45</v>
      </c>
      <c r="K236" s="50">
        <v>-18000</v>
      </c>
      <c r="L236" s="154">
        <v>-8569</v>
      </c>
      <c r="M236" s="50">
        <v>-12000</v>
      </c>
      <c r="N236" s="50">
        <v>-10910.5</v>
      </c>
      <c r="O236" s="50">
        <v>-12000</v>
      </c>
      <c r="P236" s="50">
        <v>-11598.75</v>
      </c>
      <c r="Q236" s="50">
        <v>-10000</v>
      </c>
      <c r="R236" s="50">
        <v>-10000</v>
      </c>
      <c r="S236" s="50">
        <v>-10000</v>
      </c>
      <c r="T236" s="50">
        <v>-10000</v>
      </c>
      <c r="U236" s="48"/>
      <c r="V236" s="66"/>
      <c r="W236" s="48"/>
      <c r="X236" s="61" t="s">
        <v>460</v>
      </c>
      <c r="Y236" s="68" t="s">
        <v>460</v>
      </c>
    </row>
    <row r="237" spans="1:25" ht="15" customHeight="1" x14ac:dyDescent="0.15">
      <c r="A237" s="33" t="s">
        <v>461</v>
      </c>
      <c r="B237" s="306"/>
      <c r="C237" s="395" t="s">
        <v>462</v>
      </c>
      <c r="D237" s="395"/>
      <c r="E237" s="395"/>
      <c r="F237" s="395"/>
      <c r="G237" s="50">
        <v>0</v>
      </c>
      <c r="H237" s="50">
        <v>0</v>
      </c>
      <c r="I237" s="51">
        <v>-1000</v>
      </c>
      <c r="J237" s="50">
        <v>-791.25</v>
      </c>
      <c r="K237" s="50">
        <v>-1000</v>
      </c>
      <c r="L237" s="154">
        <v>-125</v>
      </c>
      <c r="M237" s="50">
        <v>0</v>
      </c>
      <c r="N237" s="50">
        <v>-845.25</v>
      </c>
      <c r="O237" s="50">
        <v>0</v>
      </c>
      <c r="P237" s="50">
        <v>0</v>
      </c>
      <c r="Q237" s="50">
        <v>0</v>
      </c>
      <c r="R237" s="50">
        <v>0</v>
      </c>
      <c r="S237" s="50">
        <v>0</v>
      </c>
      <c r="T237" s="50">
        <v>0</v>
      </c>
      <c r="U237" s="48"/>
      <c r="V237" s="66"/>
      <c r="W237" s="48"/>
      <c r="X237" s="57" t="s">
        <v>463</v>
      </c>
      <c r="Y237" s="58" t="s">
        <v>463</v>
      </c>
    </row>
    <row r="238" spans="1:25" ht="15" customHeight="1" thickBot="1" x14ac:dyDescent="0.2">
      <c r="A238" s="33" t="s">
        <v>464</v>
      </c>
      <c r="B238" s="306"/>
      <c r="C238" s="395" t="s">
        <v>465</v>
      </c>
      <c r="D238" s="395"/>
      <c r="E238" s="395"/>
      <c r="F238" s="395"/>
      <c r="G238" s="75"/>
      <c r="H238" s="75"/>
      <c r="I238" s="78">
        <v>-750</v>
      </c>
      <c r="J238" s="75">
        <v>-425</v>
      </c>
      <c r="K238" s="75">
        <v>-450</v>
      </c>
      <c r="L238" s="154">
        <v>-300</v>
      </c>
      <c r="M238" s="50">
        <v>-450</v>
      </c>
      <c r="N238" s="50">
        <v>0</v>
      </c>
      <c r="O238" s="50">
        <v>0</v>
      </c>
      <c r="P238" s="50">
        <v>0</v>
      </c>
      <c r="Q238" s="50">
        <v>0</v>
      </c>
      <c r="R238" s="50">
        <v>0</v>
      </c>
      <c r="S238" s="50">
        <v>0</v>
      </c>
      <c r="T238" s="50">
        <v>0</v>
      </c>
      <c r="U238" s="48"/>
      <c r="V238" s="66"/>
      <c r="W238" s="48"/>
      <c r="X238" s="61" t="s">
        <v>466</v>
      </c>
      <c r="Y238" s="130" t="s">
        <v>467</v>
      </c>
    </row>
    <row r="239" spans="1:25" ht="15" customHeight="1" thickBot="1" x14ac:dyDescent="0.2">
      <c r="A239" s="9">
        <v>189</v>
      </c>
      <c r="B239" s="396" t="s">
        <v>468</v>
      </c>
      <c r="C239" s="397"/>
      <c r="D239" s="397"/>
      <c r="E239" s="397"/>
      <c r="F239" s="398"/>
      <c r="G239" s="162">
        <f>SUM(G234:G237)</f>
        <v>-14365.74</v>
      </c>
      <c r="H239" s="162">
        <f>SUM(H234:H237)</f>
        <v>-47162</v>
      </c>
      <c r="I239" s="162">
        <f t="shared" ref="I239:T239" si="26">SUM(I234:I238)</f>
        <v>-27750</v>
      </c>
      <c r="J239" s="162">
        <f t="shared" si="26"/>
        <v>-36518.699999999997</v>
      </c>
      <c r="K239" s="163">
        <f t="shared" si="26"/>
        <v>-35450</v>
      </c>
      <c r="L239" s="164">
        <f>SUM(L234:L238)</f>
        <v>-45323</v>
      </c>
      <c r="M239" s="163">
        <f t="shared" si="26"/>
        <v>-20450</v>
      </c>
      <c r="N239" s="163">
        <f t="shared" si="26"/>
        <v>-12655.75</v>
      </c>
      <c r="O239" s="163">
        <f t="shared" si="26"/>
        <v>-37000</v>
      </c>
      <c r="P239" s="163">
        <f t="shared" si="26"/>
        <v>-33502.86</v>
      </c>
      <c r="Q239" s="165">
        <f t="shared" si="26"/>
        <v>-22000</v>
      </c>
      <c r="R239" s="165">
        <f t="shared" si="26"/>
        <v>-22000</v>
      </c>
      <c r="S239" s="165">
        <f t="shared" si="26"/>
        <v>-22000</v>
      </c>
      <c r="T239" s="165">
        <f t="shared" si="26"/>
        <v>-22000</v>
      </c>
      <c r="U239" s="166"/>
      <c r="V239" s="167"/>
      <c r="W239" s="166"/>
      <c r="X239" s="57"/>
    </row>
    <row r="240" spans="1:25" ht="5" customHeight="1" thickBot="1" x14ac:dyDescent="0.2">
      <c r="A240" s="33">
        <v>190</v>
      </c>
      <c r="B240" s="399"/>
      <c r="C240" s="400"/>
      <c r="D240" s="400"/>
      <c r="E240" s="400"/>
      <c r="F240" s="401"/>
      <c r="G240" s="308"/>
      <c r="H240" s="308"/>
      <c r="I240" s="69"/>
      <c r="J240" s="69"/>
      <c r="K240" s="308"/>
      <c r="L240" s="69"/>
      <c r="M240" s="85"/>
      <c r="N240" s="85"/>
      <c r="O240" s="85"/>
      <c r="P240" s="85"/>
      <c r="Q240" s="85"/>
      <c r="R240" s="85"/>
      <c r="S240" s="85"/>
      <c r="T240" s="85"/>
      <c r="U240" s="48"/>
      <c r="V240" s="87"/>
      <c r="W240" s="88"/>
      <c r="X240" s="57"/>
    </row>
    <row r="241" spans="1:25" ht="15" customHeight="1" thickBot="1" x14ac:dyDescent="0.2">
      <c r="A241" s="9">
        <v>191</v>
      </c>
      <c r="B241" s="552" t="s">
        <v>469</v>
      </c>
      <c r="C241" s="553"/>
      <c r="D241" s="553"/>
      <c r="E241" s="553"/>
      <c r="F241" s="554"/>
      <c r="G241" s="547">
        <f t="shared" ref="G241:T241" si="27">G222+G231+G239</f>
        <v>12907.810000000003</v>
      </c>
      <c r="H241" s="547">
        <f t="shared" si="27"/>
        <v>12964</v>
      </c>
      <c r="I241" s="547">
        <f t="shared" si="27"/>
        <v>3100</v>
      </c>
      <c r="J241" s="547">
        <f t="shared" si="27"/>
        <v>3909.8600000000006</v>
      </c>
      <c r="K241" s="548">
        <f t="shared" si="27"/>
        <v>-4730</v>
      </c>
      <c r="L241" s="548">
        <f t="shared" si="27"/>
        <v>-7680</v>
      </c>
      <c r="M241" s="548">
        <f t="shared" si="27"/>
        <v>6360</v>
      </c>
      <c r="N241" s="548">
        <f t="shared" si="27"/>
        <v>66304.679999999993</v>
      </c>
      <c r="O241" s="548">
        <f t="shared" si="27"/>
        <v>-30716</v>
      </c>
      <c r="P241" s="548">
        <f t="shared" si="27"/>
        <v>-18011.72</v>
      </c>
      <c r="Q241" s="550">
        <f t="shared" si="27"/>
        <v>13390</v>
      </c>
      <c r="R241" s="550">
        <f t="shared" si="27"/>
        <v>13390</v>
      </c>
      <c r="S241" s="550">
        <f t="shared" si="27"/>
        <v>13390</v>
      </c>
      <c r="T241" s="550">
        <f t="shared" si="27"/>
        <v>13390</v>
      </c>
      <c r="U241" s="551"/>
      <c r="V241" s="169"/>
      <c r="W241" s="168"/>
      <c r="X241" s="57" t="s">
        <v>380</v>
      </c>
      <c r="Y241" t="s">
        <v>380</v>
      </c>
    </row>
    <row r="242" spans="1:25" ht="15" hidden="1" customHeight="1" x14ac:dyDescent="0.15">
      <c r="A242" s="20">
        <v>192</v>
      </c>
      <c r="B242" s="309"/>
      <c r="C242" s="309"/>
      <c r="D242" s="309"/>
      <c r="E242" s="309"/>
      <c r="F242" s="309"/>
      <c r="G242" s="173"/>
      <c r="H242" s="173"/>
      <c r="I242" s="173"/>
      <c r="J242" s="173"/>
      <c r="K242" s="173"/>
      <c r="L242" s="310"/>
      <c r="M242" s="310"/>
      <c r="N242" s="310"/>
      <c r="O242" s="310"/>
      <c r="P242" s="310"/>
      <c r="Q242" s="310"/>
      <c r="R242" s="310"/>
      <c r="S242" s="310"/>
      <c r="T242" s="310"/>
      <c r="U242" s="310"/>
      <c r="V242" s="169"/>
      <c r="W242" s="311"/>
      <c r="X242" s="57"/>
    </row>
    <row r="243" spans="1:25" ht="15" hidden="1" customHeight="1" x14ac:dyDescent="0.15">
      <c r="A243" s="20">
        <v>193</v>
      </c>
      <c r="B243" s="309"/>
      <c r="C243" s="309"/>
      <c r="D243" s="309"/>
      <c r="E243" s="309"/>
      <c r="F243" s="309"/>
      <c r="G243" s="173"/>
      <c r="H243" s="173"/>
      <c r="I243" s="173"/>
      <c r="J243" s="173"/>
      <c r="K243" s="173"/>
      <c r="L243" s="310"/>
      <c r="M243" s="310"/>
      <c r="N243" s="310"/>
      <c r="O243" s="310"/>
      <c r="P243" s="310"/>
      <c r="Q243" s="310"/>
      <c r="R243" s="310"/>
      <c r="S243" s="310"/>
      <c r="T243" s="310"/>
      <c r="U243" s="310"/>
      <c r="V243" s="169"/>
      <c r="W243" s="311"/>
      <c r="X243" s="312"/>
    </row>
    <row r="244" spans="1:25" ht="18" customHeight="1" x14ac:dyDescent="0.25">
      <c r="A244" s="313">
        <v>194</v>
      </c>
      <c r="B244" s="400"/>
      <c r="C244" s="400"/>
      <c r="D244" s="400"/>
      <c r="E244" s="400"/>
      <c r="F244" s="400"/>
      <c r="G244" s="69"/>
      <c r="H244" s="69"/>
      <c r="I244" s="314"/>
      <c r="J244" s="314"/>
      <c r="K244" s="314"/>
      <c r="L244" s="69"/>
      <c r="M244" s="69"/>
      <c r="N244" s="69"/>
      <c r="O244" s="69"/>
      <c r="P244" s="69"/>
      <c r="Q244" s="69"/>
      <c r="R244" s="69"/>
      <c r="S244" s="69"/>
      <c r="T244" s="69"/>
      <c r="U244" s="69"/>
      <c r="V244" s="315"/>
      <c r="W244" s="316"/>
      <c r="X244" s="317"/>
    </row>
    <row r="245" spans="1:25" ht="18" hidden="1" customHeight="1" x14ac:dyDescent="0.25">
      <c r="A245" s="313"/>
      <c r="B245" s="307"/>
      <c r="C245" s="307"/>
      <c r="D245" s="307"/>
      <c r="E245" s="307"/>
      <c r="F245" s="307"/>
      <c r="G245" s="69"/>
      <c r="H245" s="69"/>
      <c r="I245" s="314"/>
      <c r="J245" s="314"/>
      <c r="K245" s="314"/>
      <c r="L245" s="69"/>
      <c r="M245" s="69"/>
      <c r="N245" s="69"/>
      <c r="O245" s="69"/>
      <c r="P245" s="69"/>
      <c r="Q245" s="69"/>
      <c r="R245" s="69"/>
      <c r="S245" s="69"/>
      <c r="T245" s="69"/>
      <c r="U245" s="69"/>
      <c r="V245" s="315"/>
      <c r="W245" s="316"/>
      <c r="X245" s="317"/>
    </row>
    <row r="246" spans="1:25" ht="18" hidden="1" customHeight="1" x14ac:dyDescent="0.25">
      <c r="A246" s="313"/>
      <c r="B246" s="307"/>
      <c r="C246" s="307"/>
      <c r="D246" s="307"/>
      <c r="E246" s="307"/>
      <c r="F246" s="307"/>
      <c r="G246" s="69"/>
      <c r="H246" s="69"/>
      <c r="I246" s="314"/>
      <c r="J246" s="314"/>
      <c r="K246" s="314"/>
      <c r="L246" s="69"/>
      <c r="M246" s="69"/>
      <c r="N246" s="69"/>
      <c r="O246" s="69"/>
      <c r="P246" s="69"/>
      <c r="Q246" s="69"/>
      <c r="R246" s="69"/>
      <c r="S246" s="69"/>
      <c r="T246" s="69"/>
      <c r="U246" s="69"/>
      <c r="V246" s="315"/>
      <c r="W246" s="316"/>
      <c r="X246" s="317"/>
    </row>
    <row r="247" spans="1:25" ht="18" hidden="1" customHeight="1" x14ac:dyDescent="0.25">
      <c r="A247" s="313"/>
      <c r="B247" s="307"/>
      <c r="C247" s="307"/>
      <c r="D247" s="307"/>
      <c r="E247" s="307"/>
      <c r="F247" s="307"/>
      <c r="G247" s="69"/>
      <c r="H247" s="69"/>
      <c r="I247" s="314"/>
      <c r="J247" s="314"/>
      <c r="K247" s="314"/>
      <c r="L247" s="69"/>
      <c r="M247" s="69"/>
      <c r="N247" s="69"/>
      <c r="O247" s="69"/>
      <c r="P247" s="69"/>
      <c r="Q247" s="69"/>
      <c r="R247" s="69"/>
      <c r="S247" s="69"/>
      <c r="T247" s="69"/>
      <c r="U247" s="69"/>
      <c r="V247" s="315"/>
      <c r="W247" s="316"/>
      <c r="X247" s="317"/>
    </row>
    <row r="248" spans="1:25" ht="18" hidden="1" customHeight="1" x14ac:dyDescent="0.25">
      <c r="A248" s="313"/>
      <c r="B248" s="307"/>
      <c r="C248" s="307"/>
      <c r="D248" s="307"/>
      <c r="E248" s="307"/>
      <c r="F248" s="307"/>
      <c r="G248" s="69"/>
      <c r="H248" s="69"/>
      <c r="I248" s="314"/>
      <c r="J248" s="314"/>
      <c r="K248" s="314"/>
      <c r="L248" s="69"/>
      <c r="M248" s="69"/>
      <c r="N248" s="69"/>
      <c r="O248" s="69"/>
      <c r="P248" s="69"/>
      <c r="Q248" s="69"/>
      <c r="R248" s="69"/>
      <c r="S248" s="69"/>
      <c r="T248" s="69"/>
      <c r="U248" s="69"/>
      <c r="V248" s="315"/>
      <c r="W248" s="316"/>
      <c r="X248" s="317"/>
    </row>
    <row r="249" spans="1:25" ht="18" hidden="1" customHeight="1" x14ac:dyDescent="0.25">
      <c r="A249" s="313"/>
      <c r="B249" s="307"/>
      <c r="C249" s="307"/>
      <c r="D249" s="307"/>
      <c r="E249" s="307"/>
      <c r="F249" s="307"/>
      <c r="G249" s="69"/>
      <c r="H249" s="69"/>
      <c r="I249" s="314"/>
      <c r="J249" s="314"/>
      <c r="K249" s="314"/>
      <c r="L249" s="69"/>
      <c r="M249" s="69"/>
      <c r="N249" s="69"/>
      <c r="O249" s="69"/>
      <c r="P249" s="69"/>
      <c r="Q249" s="69"/>
      <c r="R249" s="69"/>
      <c r="S249" s="69"/>
      <c r="T249" s="69"/>
      <c r="U249" s="69"/>
      <c r="V249" s="315"/>
      <c r="W249" s="316"/>
      <c r="X249" s="317"/>
    </row>
    <row r="250" spans="1:25" ht="18" hidden="1" customHeight="1" x14ac:dyDescent="0.25">
      <c r="A250" s="313"/>
      <c r="B250" s="307"/>
      <c r="C250" s="307"/>
      <c r="D250" s="307"/>
      <c r="E250" s="307"/>
      <c r="F250" s="307"/>
      <c r="G250" s="69"/>
      <c r="H250" s="69"/>
      <c r="I250" s="314"/>
      <c r="J250" s="314"/>
      <c r="K250" s="314"/>
      <c r="L250" s="69"/>
      <c r="M250" s="69"/>
      <c r="N250" s="69"/>
      <c r="O250" s="69"/>
      <c r="P250" s="69"/>
      <c r="Q250" s="69"/>
      <c r="R250" s="69"/>
      <c r="S250" s="69"/>
      <c r="T250" s="69"/>
      <c r="U250" s="69"/>
      <c r="V250" s="315"/>
      <c r="W250" s="316"/>
      <c r="X250" s="317"/>
    </row>
    <row r="251" spans="1:25" ht="18" hidden="1" customHeight="1" x14ac:dyDescent="0.25">
      <c r="A251" s="313"/>
      <c r="B251" s="307"/>
      <c r="C251" s="307"/>
      <c r="D251" s="307"/>
      <c r="E251" s="307"/>
      <c r="F251" s="307"/>
      <c r="G251" s="69"/>
      <c r="H251" s="69"/>
      <c r="I251" s="314"/>
      <c r="J251" s="314"/>
      <c r="K251" s="314"/>
      <c r="L251" s="69"/>
      <c r="M251" s="69"/>
      <c r="N251" s="69"/>
      <c r="O251" s="69"/>
      <c r="P251" s="69"/>
      <c r="Q251" s="69"/>
      <c r="R251" s="69"/>
      <c r="S251" s="69"/>
      <c r="T251" s="69"/>
      <c r="U251" s="69"/>
      <c r="V251" s="315"/>
      <c r="W251" s="316"/>
      <c r="X251" s="317"/>
    </row>
    <row r="252" spans="1:25" ht="18" hidden="1" customHeight="1" x14ac:dyDescent="0.25">
      <c r="A252" s="313"/>
      <c r="B252" s="307"/>
      <c r="C252" s="307"/>
      <c r="D252" s="307"/>
      <c r="E252" s="307"/>
      <c r="F252" s="307"/>
      <c r="G252" s="69"/>
      <c r="H252" s="69"/>
      <c r="I252" s="314"/>
      <c r="J252" s="314"/>
      <c r="K252" s="314"/>
      <c r="L252" s="69"/>
      <c r="M252" s="69"/>
      <c r="N252" s="69"/>
      <c r="O252" s="69"/>
      <c r="P252" s="69"/>
      <c r="Q252" s="69"/>
      <c r="R252" s="69"/>
      <c r="S252" s="69"/>
      <c r="T252" s="69"/>
      <c r="U252" s="69"/>
      <c r="V252" s="315"/>
      <c r="W252" s="316"/>
      <c r="X252" s="317"/>
    </row>
    <row r="253" spans="1:25" ht="18" hidden="1" customHeight="1" x14ac:dyDescent="0.25">
      <c r="A253" s="313"/>
      <c r="B253" s="307"/>
      <c r="C253" s="307"/>
      <c r="D253" s="307"/>
      <c r="E253" s="307"/>
      <c r="F253" s="307"/>
      <c r="G253" s="69"/>
      <c r="H253" s="69"/>
      <c r="I253" s="314"/>
      <c r="J253" s="314"/>
      <c r="K253" s="314"/>
      <c r="L253" s="69"/>
      <c r="M253" s="69"/>
      <c r="N253" s="69"/>
      <c r="O253" s="69"/>
      <c r="P253" s="69"/>
      <c r="Q253" s="69"/>
      <c r="R253" s="69"/>
      <c r="S253" s="69"/>
      <c r="T253" s="69"/>
      <c r="U253" s="69"/>
      <c r="V253" s="315"/>
      <c r="W253" s="316"/>
      <c r="X253" s="317"/>
    </row>
    <row r="254" spans="1:25" ht="18" hidden="1" customHeight="1" x14ac:dyDescent="0.25">
      <c r="A254" s="313"/>
      <c r="B254" s="307"/>
      <c r="C254" s="307"/>
      <c r="D254" s="307"/>
      <c r="E254" s="307"/>
      <c r="F254" s="307"/>
      <c r="G254" s="69"/>
      <c r="H254" s="69"/>
      <c r="I254" s="314"/>
      <c r="J254" s="314"/>
      <c r="K254" s="314"/>
      <c r="L254" s="69"/>
      <c r="M254" s="69"/>
      <c r="N254" s="69"/>
      <c r="O254" s="69"/>
      <c r="P254" s="69"/>
      <c r="Q254" s="69"/>
      <c r="R254" s="69"/>
      <c r="S254" s="69"/>
      <c r="T254" s="69"/>
      <c r="U254" s="69"/>
      <c r="V254" s="315"/>
      <c r="W254" s="316"/>
      <c r="X254" s="317"/>
    </row>
    <row r="255" spans="1:25" ht="18" hidden="1" customHeight="1" x14ac:dyDescent="0.25">
      <c r="A255" s="313"/>
      <c r="B255" s="307"/>
      <c r="C255" s="307"/>
      <c r="D255" s="307"/>
      <c r="E255" s="307"/>
      <c r="F255" s="307"/>
      <c r="G255" s="69"/>
      <c r="H255" s="69"/>
      <c r="I255" s="314"/>
      <c r="J255" s="314"/>
      <c r="K255" s="314"/>
      <c r="L255" s="69"/>
      <c r="M255" s="69"/>
      <c r="N255" s="69"/>
      <c r="O255" s="69"/>
      <c r="P255" s="69"/>
      <c r="Q255" s="69"/>
      <c r="R255" s="69"/>
      <c r="S255" s="69"/>
      <c r="T255" s="69"/>
      <c r="U255" s="69"/>
      <c r="V255" s="315"/>
      <c r="W255" s="316"/>
      <c r="X255" s="317"/>
    </row>
    <row r="256" spans="1:25" ht="18" hidden="1" customHeight="1" x14ac:dyDescent="0.25">
      <c r="A256" s="313"/>
      <c r="B256" s="307"/>
      <c r="C256" s="307"/>
      <c r="D256" s="307"/>
      <c r="E256" s="307"/>
      <c r="F256" s="307"/>
      <c r="G256" s="69"/>
      <c r="H256" s="69"/>
      <c r="I256" s="314"/>
      <c r="J256" s="314"/>
      <c r="K256" s="314"/>
      <c r="L256" s="69"/>
      <c r="M256" s="69"/>
      <c r="N256" s="69"/>
      <c r="O256" s="69"/>
      <c r="P256" s="69"/>
      <c r="Q256" s="69"/>
      <c r="R256" s="69"/>
      <c r="S256" s="69"/>
      <c r="T256" s="69"/>
      <c r="U256" s="69"/>
      <c r="V256" s="315"/>
      <c r="W256" s="316"/>
      <c r="X256" s="317"/>
    </row>
    <row r="257" spans="1:24" ht="18" hidden="1" customHeight="1" x14ac:dyDescent="0.25">
      <c r="A257" s="313"/>
      <c r="B257" s="307"/>
      <c r="C257" s="307"/>
      <c r="D257" s="307"/>
      <c r="E257" s="307"/>
      <c r="F257" s="307"/>
      <c r="G257" s="69"/>
      <c r="H257" s="69"/>
      <c r="I257" s="314"/>
      <c r="J257" s="314"/>
      <c r="K257" s="314"/>
      <c r="L257" s="69"/>
      <c r="M257" s="69"/>
      <c r="N257" s="69"/>
      <c r="O257" s="69"/>
      <c r="P257" s="69"/>
      <c r="Q257" s="69"/>
      <c r="R257" s="69"/>
      <c r="S257" s="69"/>
      <c r="T257" s="69"/>
      <c r="U257" s="69"/>
      <c r="V257" s="315"/>
      <c r="W257" s="316"/>
      <c r="X257" s="317"/>
    </row>
    <row r="258" spans="1:24" ht="18" hidden="1" customHeight="1" x14ac:dyDescent="0.25">
      <c r="A258" s="313"/>
      <c r="B258" s="307"/>
      <c r="C258" s="307"/>
      <c r="D258" s="307"/>
      <c r="E258" s="307"/>
      <c r="F258" s="307"/>
      <c r="G258" s="69"/>
      <c r="H258" s="69"/>
      <c r="I258" s="314"/>
      <c r="J258" s="314"/>
      <c r="K258" s="314"/>
      <c r="L258" s="69"/>
      <c r="M258" s="69"/>
      <c r="N258" s="69"/>
      <c r="O258" s="69"/>
      <c r="P258" s="69"/>
      <c r="Q258" s="69"/>
      <c r="R258" s="69"/>
      <c r="S258" s="69"/>
      <c r="T258" s="69"/>
      <c r="U258" s="69"/>
      <c r="V258" s="315"/>
      <c r="W258" s="316"/>
      <c r="X258" s="317"/>
    </row>
    <row r="259" spans="1:24" ht="18" hidden="1" customHeight="1" x14ac:dyDescent="0.25">
      <c r="A259" s="313"/>
      <c r="B259" s="307"/>
      <c r="C259" s="307"/>
      <c r="D259" s="307"/>
      <c r="E259" s="307"/>
      <c r="F259" s="307"/>
      <c r="G259" s="69"/>
      <c r="H259" s="69"/>
      <c r="I259" s="314"/>
      <c r="J259" s="314"/>
      <c r="K259" s="314"/>
      <c r="L259" s="69"/>
      <c r="M259" s="69"/>
      <c r="N259" s="69"/>
      <c r="O259" s="69"/>
      <c r="P259" s="69"/>
      <c r="Q259" s="69"/>
      <c r="R259" s="69"/>
      <c r="S259" s="69"/>
      <c r="T259" s="69"/>
      <c r="U259" s="69"/>
      <c r="V259" s="315"/>
      <c r="W259" s="316"/>
      <c r="X259" s="317"/>
    </row>
    <row r="260" spans="1:24" ht="18" hidden="1" customHeight="1" x14ac:dyDescent="0.25">
      <c r="A260" s="313"/>
      <c r="B260" s="307"/>
      <c r="C260" s="307"/>
      <c r="D260" s="307"/>
      <c r="E260" s="307"/>
      <c r="F260" s="307"/>
      <c r="G260" s="69"/>
      <c r="H260" s="69"/>
      <c r="I260" s="314"/>
      <c r="J260" s="314"/>
      <c r="K260" s="314"/>
      <c r="L260" s="69"/>
      <c r="M260" s="69"/>
      <c r="N260" s="69"/>
      <c r="O260" s="69"/>
      <c r="P260" s="69"/>
      <c r="Q260" s="69"/>
      <c r="R260" s="69"/>
      <c r="S260" s="69"/>
      <c r="T260" s="69"/>
      <c r="U260" s="69"/>
      <c r="V260" s="315"/>
      <c r="W260" s="316"/>
      <c r="X260" s="317"/>
    </row>
    <row r="261" spans="1:24" ht="18" hidden="1" customHeight="1" x14ac:dyDescent="0.25">
      <c r="A261" s="313"/>
      <c r="B261" s="307"/>
      <c r="C261" s="307"/>
      <c r="D261" s="307"/>
      <c r="E261" s="307"/>
      <c r="F261" s="307"/>
      <c r="G261" s="69"/>
      <c r="H261" s="69"/>
      <c r="I261" s="314"/>
      <c r="J261" s="314"/>
      <c r="K261" s="314"/>
      <c r="L261" s="69"/>
      <c r="M261" s="69"/>
      <c r="N261" s="69"/>
      <c r="O261" s="69"/>
      <c r="P261" s="69"/>
      <c r="Q261" s="69"/>
      <c r="R261" s="69"/>
      <c r="S261" s="69"/>
      <c r="T261" s="69"/>
      <c r="U261" s="69"/>
      <c r="V261" s="315"/>
      <c r="W261" s="316"/>
      <c r="X261" s="317"/>
    </row>
    <row r="262" spans="1:24" ht="18" hidden="1" customHeight="1" x14ac:dyDescent="0.25">
      <c r="A262" s="313"/>
      <c r="B262" s="307"/>
      <c r="C262" s="307"/>
      <c r="D262" s="307"/>
      <c r="E262" s="307"/>
      <c r="F262" s="307"/>
      <c r="G262" s="69"/>
      <c r="H262" s="69"/>
      <c r="I262" s="314"/>
      <c r="J262" s="314"/>
      <c r="K262" s="314"/>
      <c r="L262" s="69"/>
      <c r="M262" s="69"/>
      <c r="N262" s="69"/>
      <c r="O262" s="69"/>
      <c r="P262" s="69"/>
      <c r="Q262" s="69"/>
      <c r="R262" s="69"/>
      <c r="S262" s="69"/>
      <c r="T262" s="69"/>
      <c r="U262" s="69"/>
      <c r="V262" s="315"/>
      <c r="W262" s="316"/>
      <c r="X262" s="317"/>
    </row>
    <row r="263" spans="1:24" ht="18" hidden="1" customHeight="1" x14ac:dyDescent="0.25">
      <c r="A263" s="313"/>
      <c r="B263" s="307"/>
      <c r="C263" s="307"/>
      <c r="D263" s="307"/>
      <c r="E263" s="307"/>
      <c r="F263" s="307"/>
      <c r="G263" s="69"/>
      <c r="H263" s="69"/>
      <c r="I263" s="314"/>
      <c r="J263" s="314"/>
      <c r="K263" s="314"/>
      <c r="L263" s="69"/>
      <c r="M263" s="69"/>
      <c r="N263" s="69"/>
      <c r="O263" s="69"/>
      <c r="P263" s="69"/>
      <c r="Q263" s="69"/>
      <c r="R263" s="69"/>
      <c r="S263" s="69"/>
      <c r="T263" s="69"/>
      <c r="U263" s="69"/>
      <c r="V263" s="315"/>
      <c r="W263" s="316"/>
      <c r="X263" s="317"/>
    </row>
    <row r="264" spans="1:24" ht="18" hidden="1" customHeight="1" x14ac:dyDescent="0.25">
      <c r="A264" s="313"/>
      <c r="B264" s="307"/>
      <c r="C264" s="307"/>
      <c r="D264" s="307"/>
      <c r="E264" s="307"/>
      <c r="F264" s="307"/>
      <c r="G264" s="69"/>
      <c r="H264" s="69"/>
      <c r="I264" s="314"/>
      <c r="J264" s="314"/>
      <c r="K264" s="314"/>
      <c r="L264" s="69"/>
      <c r="M264" s="69"/>
      <c r="N264" s="69"/>
      <c r="O264" s="69"/>
      <c r="P264" s="69"/>
      <c r="Q264" s="69"/>
      <c r="R264" s="69"/>
      <c r="S264" s="69"/>
      <c r="T264" s="69"/>
      <c r="U264" s="69"/>
      <c r="V264" s="315"/>
      <c r="W264" s="316"/>
      <c r="X264" s="317"/>
    </row>
    <row r="265" spans="1:24" ht="18" hidden="1" customHeight="1" x14ac:dyDescent="0.25">
      <c r="A265" s="313"/>
      <c r="B265" s="307"/>
      <c r="C265" s="307"/>
      <c r="D265" s="307"/>
      <c r="E265" s="307"/>
      <c r="F265" s="307"/>
      <c r="G265" s="69"/>
      <c r="H265" s="69"/>
      <c r="I265" s="314"/>
      <c r="J265" s="314"/>
      <c r="K265" s="314"/>
      <c r="L265" s="69"/>
      <c r="M265" s="69"/>
      <c r="N265" s="69"/>
      <c r="O265" s="69"/>
      <c r="P265" s="69"/>
      <c r="Q265" s="69"/>
      <c r="R265" s="69"/>
      <c r="S265" s="69"/>
      <c r="T265" s="69"/>
      <c r="U265" s="69"/>
      <c r="V265" s="315"/>
      <c r="W265" s="316"/>
      <c r="X265" s="317"/>
    </row>
    <row r="266" spans="1:24" ht="18" hidden="1" customHeight="1" x14ac:dyDescent="0.25">
      <c r="A266" s="313"/>
      <c r="B266" s="307"/>
      <c r="C266" s="307"/>
      <c r="D266" s="307"/>
      <c r="E266" s="307"/>
      <c r="F266" s="307"/>
      <c r="G266" s="69"/>
      <c r="H266" s="69"/>
      <c r="I266" s="314"/>
      <c r="J266" s="314"/>
      <c r="K266" s="314"/>
      <c r="L266" s="69"/>
      <c r="M266" s="69"/>
      <c r="N266" s="69"/>
      <c r="O266" s="69"/>
      <c r="P266" s="69"/>
      <c r="Q266" s="69"/>
      <c r="R266" s="69"/>
      <c r="S266" s="69"/>
      <c r="T266" s="69"/>
      <c r="U266" s="69"/>
      <c r="V266" s="315"/>
      <c r="W266" s="316"/>
      <c r="X266" s="317"/>
    </row>
    <row r="267" spans="1:24" ht="18" hidden="1" customHeight="1" x14ac:dyDescent="0.25">
      <c r="A267" s="313"/>
      <c r="B267" s="307"/>
      <c r="C267" s="307"/>
      <c r="D267" s="307"/>
      <c r="E267" s="307"/>
      <c r="F267" s="307"/>
      <c r="G267" s="69"/>
      <c r="H267" s="69"/>
      <c r="I267" s="314"/>
      <c r="J267" s="314"/>
      <c r="K267" s="314"/>
      <c r="L267" s="69"/>
      <c r="M267" s="69"/>
      <c r="N267" s="69"/>
      <c r="O267" s="69"/>
      <c r="P267" s="69"/>
      <c r="Q267" s="69"/>
      <c r="R267" s="69"/>
      <c r="S267" s="69"/>
      <c r="T267" s="69"/>
      <c r="U267" s="69"/>
      <c r="V267" s="315"/>
      <c r="W267" s="316"/>
      <c r="X267" s="317"/>
    </row>
    <row r="268" spans="1:24" ht="18" hidden="1" customHeight="1" x14ac:dyDescent="0.25">
      <c r="A268" s="313"/>
      <c r="B268" s="307"/>
      <c r="C268" s="307"/>
      <c r="D268" s="307"/>
      <c r="E268" s="307"/>
      <c r="F268" s="307"/>
      <c r="G268" s="69"/>
      <c r="H268" s="69"/>
      <c r="I268" s="314"/>
      <c r="J268" s="314"/>
      <c r="K268" s="314"/>
      <c r="L268" s="69"/>
      <c r="M268" s="69"/>
      <c r="N268" s="69"/>
      <c r="O268" s="69"/>
      <c r="P268" s="69"/>
      <c r="Q268" s="69"/>
      <c r="R268" s="69"/>
      <c r="S268" s="69"/>
      <c r="T268" s="69"/>
      <c r="U268" s="69"/>
      <c r="V268" s="315"/>
      <c r="W268" s="316"/>
      <c r="X268" s="317"/>
    </row>
    <row r="269" spans="1:24" ht="18" hidden="1" customHeight="1" x14ac:dyDescent="0.25">
      <c r="A269" s="313"/>
      <c r="B269" s="307"/>
      <c r="C269" s="307"/>
      <c r="D269" s="307"/>
      <c r="E269" s="307"/>
      <c r="F269" s="307"/>
      <c r="G269" s="69"/>
      <c r="H269" s="69"/>
      <c r="I269" s="314"/>
      <c r="J269" s="314"/>
      <c r="K269" s="314"/>
      <c r="L269" s="69"/>
      <c r="M269" s="69"/>
      <c r="N269" s="69"/>
      <c r="O269" s="69"/>
      <c r="P269" s="69"/>
      <c r="Q269" s="69"/>
      <c r="R269" s="69"/>
      <c r="S269" s="69"/>
      <c r="T269" s="69"/>
      <c r="U269" s="69"/>
      <c r="V269" s="315"/>
      <c r="W269" s="316"/>
      <c r="X269" s="317"/>
    </row>
    <row r="270" spans="1:24" ht="18" hidden="1" customHeight="1" x14ac:dyDescent="0.25">
      <c r="A270" s="313"/>
      <c r="B270" s="307"/>
      <c r="C270" s="307"/>
      <c r="D270" s="307"/>
      <c r="E270" s="307"/>
      <c r="F270" s="307"/>
      <c r="G270" s="69"/>
      <c r="H270" s="69"/>
      <c r="I270" s="314"/>
      <c r="J270" s="314"/>
      <c r="K270" s="314"/>
      <c r="L270" s="69"/>
      <c r="M270" s="69"/>
      <c r="N270" s="69"/>
      <c r="O270" s="69"/>
      <c r="P270" s="69"/>
      <c r="Q270" s="69"/>
      <c r="R270" s="69"/>
      <c r="S270" s="69"/>
      <c r="T270" s="69"/>
      <c r="U270" s="69"/>
      <c r="V270" s="315"/>
      <c r="W270" s="316"/>
      <c r="X270" s="317"/>
    </row>
    <row r="271" spans="1:24" ht="18" hidden="1" customHeight="1" x14ac:dyDescent="0.25">
      <c r="A271" s="313"/>
      <c r="B271" s="307"/>
      <c r="C271" s="307"/>
      <c r="D271" s="307"/>
      <c r="E271" s="307"/>
      <c r="F271" s="307"/>
      <c r="G271" s="69"/>
      <c r="H271" s="69"/>
      <c r="I271" s="314"/>
      <c r="J271" s="314"/>
      <c r="K271" s="314"/>
      <c r="L271" s="69"/>
      <c r="M271" s="69"/>
      <c r="N271" s="69"/>
      <c r="O271" s="69"/>
      <c r="P271" s="69"/>
      <c r="Q271" s="69"/>
      <c r="R271" s="69"/>
      <c r="S271" s="69"/>
      <c r="T271" s="69"/>
      <c r="U271" s="69"/>
      <c r="V271" s="315"/>
      <c r="W271" s="316"/>
      <c r="X271" s="317"/>
    </row>
    <row r="272" spans="1:24" ht="18" hidden="1" customHeight="1" x14ac:dyDescent="0.25">
      <c r="A272" s="313"/>
      <c r="B272" s="307"/>
      <c r="C272" s="307"/>
      <c r="D272" s="307"/>
      <c r="E272" s="307"/>
      <c r="F272" s="307"/>
      <c r="G272" s="69"/>
      <c r="H272" s="69"/>
      <c r="I272" s="314"/>
      <c r="J272" s="314"/>
      <c r="K272" s="314"/>
      <c r="L272" s="69"/>
      <c r="M272" s="69"/>
      <c r="N272" s="69"/>
      <c r="O272" s="69"/>
      <c r="P272" s="69"/>
      <c r="Q272" s="69"/>
      <c r="R272" s="69"/>
      <c r="S272" s="69"/>
      <c r="T272" s="69"/>
      <c r="U272" s="69"/>
      <c r="V272" s="315"/>
      <c r="W272" s="316"/>
      <c r="X272" s="317"/>
    </row>
    <row r="273" spans="1:26" ht="18" hidden="1" customHeight="1" x14ac:dyDescent="0.25">
      <c r="A273" s="313"/>
      <c r="B273" s="307"/>
      <c r="C273" s="307"/>
      <c r="D273" s="307"/>
      <c r="E273" s="307"/>
      <c r="F273" s="307"/>
      <c r="G273" s="69"/>
      <c r="H273" s="69"/>
      <c r="I273" s="314"/>
      <c r="J273" s="314"/>
      <c r="K273" s="314"/>
      <c r="L273" s="69"/>
      <c r="M273" s="69"/>
      <c r="N273" s="69"/>
      <c r="O273" s="69"/>
      <c r="P273" s="69"/>
      <c r="Q273" s="69"/>
      <c r="R273" s="69"/>
      <c r="S273" s="69"/>
      <c r="T273" s="69"/>
      <c r="U273" s="69"/>
      <c r="V273" s="315"/>
      <c r="W273" s="316"/>
      <c r="X273" s="317"/>
    </row>
    <row r="274" spans="1:26" ht="18" hidden="1" customHeight="1" x14ac:dyDescent="0.25">
      <c r="A274" s="313"/>
      <c r="B274" s="307"/>
      <c r="C274" s="307"/>
      <c r="D274" s="307"/>
      <c r="E274" s="307"/>
      <c r="F274" s="307"/>
      <c r="G274" s="69"/>
      <c r="H274" s="69"/>
      <c r="I274" s="314"/>
      <c r="J274" s="314"/>
      <c r="K274" s="314"/>
      <c r="L274" s="69"/>
      <c r="M274" s="69"/>
      <c r="N274" s="69"/>
      <c r="O274" s="69"/>
      <c r="P274" s="69"/>
      <c r="Q274" s="69"/>
      <c r="R274" s="69"/>
      <c r="S274" s="69"/>
      <c r="T274" s="69"/>
      <c r="U274" s="69"/>
      <c r="V274" s="315"/>
      <c r="W274" s="316"/>
      <c r="X274" s="317"/>
    </row>
    <row r="275" spans="1:26" ht="18" hidden="1" customHeight="1" x14ac:dyDescent="0.25">
      <c r="A275" s="313"/>
      <c r="B275" s="307"/>
      <c r="C275" s="307"/>
      <c r="D275" s="307"/>
      <c r="E275" s="307"/>
      <c r="F275" s="307"/>
      <c r="G275" s="69"/>
      <c r="H275" s="69"/>
      <c r="I275" s="314"/>
      <c r="J275" s="314"/>
      <c r="K275" s="314"/>
      <c r="L275" s="69"/>
      <c r="M275" s="69"/>
      <c r="N275" s="69"/>
      <c r="O275" s="69"/>
      <c r="P275" s="69"/>
      <c r="Q275" s="69"/>
      <c r="R275" s="69"/>
      <c r="S275" s="69"/>
      <c r="T275" s="69"/>
      <c r="U275" s="69"/>
      <c r="V275" s="315"/>
      <c r="W275" s="316"/>
      <c r="X275" s="317"/>
    </row>
    <row r="276" spans="1:26" ht="18" customHeight="1" x14ac:dyDescent="0.25">
      <c r="A276" s="313"/>
      <c r="B276" s="307"/>
      <c r="C276" s="307"/>
      <c r="D276" s="307"/>
      <c r="E276" s="307"/>
      <c r="F276" s="307"/>
      <c r="G276" s="69"/>
      <c r="H276" s="69"/>
      <c r="I276" s="314"/>
      <c r="J276" s="314"/>
      <c r="K276" s="314"/>
      <c r="L276" s="69"/>
      <c r="M276" s="69"/>
      <c r="N276" s="69"/>
      <c r="O276" s="69"/>
      <c r="P276" s="69"/>
      <c r="Q276" s="69"/>
      <c r="R276" s="69"/>
      <c r="S276" s="69"/>
      <c r="T276" s="69"/>
      <c r="U276" s="69"/>
      <c r="V276" s="315"/>
      <c r="W276" s="316"/>
      <c r="X276" s="317"/>
    </row>
    <row r="277" spans="1:26" ht="18" customHeight="1" thickBot="1" x14ac:dyDescent="0.3">
      <c r="A277" s="313"/>
      <c r="B277" s="307"/>
      <c r="C277" s="307"/>
      <c r="D277" s="307"/>
      <c r="E277" s="307"/>
      <c r="F277" s="307"/>
      <c r="G277" s="69"/>
      <c r="H277" s="69"/>
      <c r="I277" s="314"/>
      <c r="J277" s="314"/>
      <c r="K277" s="314"/>
      <c r="L277" s="69"/>
      <c r="M277" s="69"/>
      <c r="N277" s="69"/>
      <c r="O277" s="69"/>
      <c r="P277" s="69"/>
      <c r="Q277" s="69"/>
      <c r="R277" s="69"/>
      <c r="S277" s="69"/>
      <c r="T277" s="69"/>
      <c r="U277" s="69"/>
      <c r="V277" s="315"/>
      <c r="W277" s="316"/>
      <c r="X277" s="317"/>
    </row>
    <row r="278" spans="1:26" ht="26" customHeight="1" x14ac:dyDescent="0.15">
      <c r="A278" s="267">
        <v>195</v>
      </c>
      <c r="B278" s="373"/>
      <c r="C278" s="373"/>
      <c r="D278" s="373"/>
      <c r="E278" s="374"/>
      <c r="F278" s="385" t="s">
        <v>470</v>
      </c>
      <c r="G278" s="386"/>
      <c r="H278" s="386"/>
      <c r="I278" s="386"/>
      <c r="J278" s="386"/>
      <c r="K278" s="386"/>
      <c r="L278" s="386"/>
      <c r="M278" s="386"/>
      <c r="N278" s="386"/>
      <c r="O278" s="386"/>
      <c r="P278" s="386"/>
      <c r="Q278" s="386"/>
      <c r="R278" s="386"/>
      <c r="S278" s="386"/>
      <c r="T278" s="387"/>
      <c r="U278" s="318"/>
      <c r="V278" s="319"/>
      <c r="W278" s="320"/>
      <c r="X278" s="321" t="s">
        <v>471</v>
      </c>
    </row>
    <row r="279" spans="1:26" s="331" customFormat="1" ht="65" customHeight="1" x14ac:dyDescent="0.15">
      <c r="A279" s="267">
        <v>197</v>
      </c>
      <c r="B279" s="381"/>
      <c r="C279" s="381"/>
      <c r="D279" s="381"/>
      <c r="E279" s="382"/>
      <c r="F279" s="322" t="s">
        <v>472</v>
      </c>
      <c r="G279" s="323" t="str">
        <f>G3</f>
        <v>FY2019 Budget Actual 7/1/18-6/30/19</v>
      </c>
      <c r="H279" s="323" t="str">
        <f>H3</f>
        <v>FY2020 Budget Actual 7/1/19-6/30/20</v>
      </c>
      <c r="I279" s="324" t="str">
        <f>I3</f>
        <v>FY2021 Budget 2/1/21 Amended  7/1/20-6/30/21</v>
      </c>
      <c r="J279" s="323" t="s">
        <v>6</v>
      </c>
      <c r="K279" s="325" t="s">
        <v>7</v>
      </c>
      <c r="L279" s="323" t="s">
        <v>473</v>
      </c>
      <c r="M279" s="325" t="s">
        <v>9</v>
      </c>
      <c r="N279" s="323" t="str">
        <f t="shared" ref="N279:T279" si="28">N3</f>
        <v>FY2023 Budget Actual 7/1/22-6/30/22</v>
      </c>
      <c r="O279" s="325" t="str">
        <f t="shared" si="28"/>
        <v>FY2024 Budget 7/1/23-6/30/24 Amended 5/29/24</v>
      </c>
      <c r="P279" s="323" t="str">
        <f t="shared" si="28"/>
        <v>FY2024 Budget 7/1/23-6/30/24 Actual</v>
      </c>
      <c r="Q279" s="325" t="str">
        <f t="shared" si="28"/>
        <v>FY2025 Budget 7/1/24-6/30/25 Adopted 5/29/24</v>
      </c>
      <c r="R279" s="325" t="str">
        <f t="shared" si="28"/>
        <v>FY2025 Budget 7/1/24-6/30/25 Revised Rev- Expenses Oct 2024</v>
      </c>
      <c r="S279" s="323" t="str">
        <f t="shared" si="28"/>
        <v>FY2025 Budget 7/1/24-6/30/25 Proposed Amended Oct 2024</v>
      </c>
      <c r="T279" s="326" t="str">
        <f t="shared" si="28"/>
        <v>FY2026 Budget 7/1/25-6/30/26 Draft</v>
      </c>
      <c r="U279" s="327"/>
      <c r="V279" s="328"/>
      <c r="W279" s="329"/>
      <c r="X279" s="330"/>
    </row>
    <row r="280" spans="1:26" ht="15" customHeight="1" x14ac:dyDescent="0.15">
      <c r="A280" s="267">
        <v>199</v>
      </c>
      <c r="B280" s="373"/>
      <c r="C280" s="373"/>
      <c r="D280" s="373"/>
      <c r="E280" s="374"/>
      <c r="F280" s="332" t="s">
        <v>26</v>
      </c>
      <c r="G280" s="333">
        <f t="shared" ref="G280:T280" si="29">G81</f>
        <v>32580.719999999972</v>
      </c>
      <c r="H280" s="333">
        <f t="shared" si="29"/>
        <v>1178</v>
      </c>
      <c r="I280" s="333">
        <f t="shared" si="29"/>
        <v>2622</v>
      </c>
      <c r="J280" s="333">
        <f t="shared" si="29"/>
        <v>-19485.400000000023</v>
      </c>
      <c r="K280" s="333">
        <f t="shared" si="29"/>
        <v>-29909</v>
      </c>
      <c r="L280" s="333">
        <f t="shared" si="29"/>
        <v>74441</v>
      </c>
      <c r="M280" s="333">
        <f t="shared" si="29"/>
        <v>-26370</v>
      </c>
      <c r="N280" s="333">
        <f t="shared" si="29"/>
        <v>17992.5</v>
      </c>
      <c r="O280" s="333">
        <f t="shared" si="29"/>
        <v>17639</v>
      </c>
      <c r="P280" s="333">
        <f t="shared" si="29"/>
        <v>34614.260000000009</v>
      </c>
      <c r="Q280" s="333">
        <f t="shared" si="29"/>
        <v>-114070</v>
      </c>
      <c r="R280" s="333">
        <f t="shared" si="29"/>
        <v>-113370</v>
      </c>
      <c r="S280" s="333">
        <f t="shared" si="29"/>
        <v>-113370</v>
      </c>
      <c r="T280" s="334">
        <f t="shared" si="29"/>
        <v>5230</v>
      </c>
      <c r="U280" s="294"/>
      <c r="V280" s="335"/>
      <c r="W280" s="336"/>
      <c r="X280" s="330"/>
      <c r="Y280" s="331"/>
    </row>
    <row r="281" spans="1:26" ht="15" customHeight="1" x14ac:dyDescent="0.15">
      <c r="A281" s="267">
        <v>200</v>
      </c>
      <c r="B281" s="373"/>
      <c r="C281" s="373"/>
      <c r="D281" s="373"/>
      <c r="E281" s="374"/>
      <c r="F281" s="332" t="s">
        <v>231</v>
      </c>
      <c r="G281" s="333">
        <f t="shared" ref="G281:T281" si="30">G104</f>
        <v>60758.41</v>
      </c>
      <c r="H281" s="333">
        <f t="shared" si="30"/>
        <v>70307</v>
      </c>
      <c r="I281" s="333">
        <f t="shared" si="30"/>
        <v>-63872</v>
      </c>
      <c r="J281" s="333">
        <f t="shared" si="30"/>
        <v>15994.16</v>
      </c>
      <c r="K281" s="333">
        <f t="shared" si="30"/>
        <v>-22792</v>
      </c>
      <c r="L281" s="333">
        <f t="shared" si="30"/>
        <v>-19003</v>
      </c>
      <c r="M281" s="333">
        <f t="shared" si="30"/>
        <v>129600</v>
      </c>
      <c r="N281" s="333">
        <f t="shared" si="30"/>
        <v>397</v>
      </c>
      <c r="O281" s="333">
        <f t="shared" si="30"/>
        <v>74253</v>
      </c>
      <c r="P281" s="333">
        <f t="shared" si="30"/>
        <v>73968.45</v>
      </c>
      <c r="Q281" s="333">
        <f t="shared" si="30"/>
        <v>-31200</v>
      </c>
      <c r="R281" s="333">
        <f t="shared" si="30"/>
        <v>-90700</v>
      </c>
      <c r="S281" s="333">
        <f t="shared" si="30"/>
        <v>-75700</v>
      </c>
      <c r="T281" s="334">
        <f t="shared" si="30"/>
        <v>56800</v>
      </c>
      <c r="U281" s="294"/>
      <c r="V281" s="335"/>
      <c r="W281" s="336"/>
      <c r="X281" s="330"/>
      <c r="Y281" t="s">
        <v>474</v>
      </c>
      <c r="Z281" s="294"/>
    </row>
    <row r="282" spans="1:26" ht="15" customHeight="1" x14ac:dyDescent="0.15">
      <c r="A282" s="267">
        <v>201</v>
      </c>
      <c r="B282" s="373"/>
      <c r="C282" s="373"/>
      <c r="D282" s="373"/>
      <c r="E282" s="374"/>
      <c r="F282" s="332" t="s">
        <v>263</v>
      </c>
      <c r="G282" s="333">
        <f t="shared" ref="G282:T282" si="31">G164</f>
        <v>27060.239999999962</v>
      </c>
      <c r="H282" s="333">
        <f t="shared" si="31"/>
        <v>-9041</v>
      </c>
      <c r="I282" s="333">
        <f t="shared" si="31"/>
        <v>21447</v>
      </c>
      <c r="J282" s="333">
        <f t="shared" si="31"/>
        <v>38202.650000000023</v>
      </c>
      <c r="K282" s="333">
        <f t="shared" si="31"/>
        <v>-12507</v>
      </c>
      <c r="L282" s="333">
        <f t="shared" si="31"/>
        <v>6432</v>
      </c>
      <c r="M282" s="333">
        <f t="shared" si="31"/>
        <v>-26403</v>
      </c>
      <c r="N282" s="333">
        <f t="shared" si="31"/>
        <v>103022.60999999999</v>
      </c>
      <c r="O282" s="333">
        <f t="shared" si="31"/>
        <v>-70900</v>
      </c>
      <c r="P282" s="333">
        <f t="shared" si="31"/>
        <v>-59579.719999999972</v>
      </c>
      <c r="Q282" s="333">
        <f t="shared" si="31"/>
        <v>-51900</v>
      </c>
      <c r="R282" s="333">
        <f t="shared" si="31"/>
        <v>-51900</v>
      </c>
      <c r="S282" s="333">
        <f t="shared" si="31"/>
        <v>-51900</v>
      </c>
      <c r="T282" s="334">
        <f t="shared" si="31"/>
        <v>-7900</v>
      </c>
      <c r="U282" s="294"/>
      <c r="V282" s="335"/>
      <c r="X282" s="330"/>
    </row>
    <row r="283" spans="1:26" ht="15" customHeight="1" x14ac:dyDescent="0.15">
      <c r="A283" s="267">
        <v>202</v>
      </c>
      <c r="B283" s="373"/>
      <c r="C283" s="373"/>
      <c r="D283" s="373"/>
      <c r="E283" s="374"/>
      <c r="F283" s="332" t="s">
        <v>382</v>
      </c>
      <c r="G283" s="333">
        <f t="shared" ref="G283:T283" si="32">G184</f>
        <v>1174.1299999999983</v>
      </c>
      <c r="H283" s="333">
        <f t="shared" si="32"/>
        <v>99</v>
      </c>
      <c r="I283" s="333">
        <f t="shared" si="32"/>
        <v>400</v>
      </c>
      <c r="J283" s="333">
        <f t="shared" si="32"/>
        <v>180.36000000000348</v>
      </c>
      <c r="K283" s="333">
        <f t="shared" si="32"/>
        <v>100</v>
      </c>
      <c r="L283" s="333">
        <f t="shared" si="32"/>
        <v>295</v>
      </c>
      <c r="M283" s="333">
        <f t="shared" si="32"/>
        <v>-78225</v>
      </c>
      <c r="N283" s="333">
        <f t="shared" si="32"/>
        <v>-77916.69</v>
      </c>
      <c r="O283" s="333">
        <f t="shared" si="32"/>
        <v>-82517</v>
      </c>
      <c r="P283" s="333">
        <f t="shared" si="32"/>
        <v>-82517</v>
      </c>
      <c r="Q283" s="333">
        <f t="shared" si="32"/>
        <v>0</v>
      </c>
      <c r="R283" s="333">
        <f t="shared" si="32"/>
        <v>0</v>
      </c>
      <c r="S283" s="333">
        <f t="shared" si="32"/>
        <v>0</v>
      </c>
      <c r="T283" s="334">
        <f t="shared" si="32"/>
        <v>0</v>
      </c>
      <c r="U283" s="294"/>
      <c r="V283" s="335"/>
      <c r="W283" s="336"/>
      <c r="X283" s="330"/>
    </row>
    <row r="284" spans="1:26" ht="15" customHeight="1" x14ac:dyDescent="0.15">
      <c r="A284" s="267">
        <v>203</v>
      </c>
      <c r="B284" s="373"/>
      <c r="C284" s="373"/>
      <c r="D284" s="373"/>
      <c r="E284" s="374"/>
      <c r="F284" s="332" t="s">
        <v>402</v>
      </c>
      <c r="G284" s="333">
        <f t="shared" ref="G284:T284" si="33">G205</f>
        <v>8413.09</v>
      </c>
      <c r="H284" s="333">
        <f t="shared" si="33"/>
        <v>50481</v>
      </c>
      <c r="I284" s="333">
        <f t="shared" si="33"/>
        <v>-58300</v>
      </c>
      <c r="J284" s="333">
        <f t="shared" si="33"/>
        <v>-49329.93</v>
      </c>
      <c r="K284" s="333">
        <f t="shared" si="33"/>
        <v>-29850</v>
      </c>
      <c r="L284" s="333">
        <f t="shared" si="33"/>
        <v>-29933</v>
      </c>
      <c r="M284" s="333">
        <f t="shared" si="33"/>
        <v>78355</v>
      </c>
      <c r="N284" s="333">
        <f t="shared" si="33"/>
        <v>712.81</v>
      </c>
      <c r="O284" s="333">
        <f t="shared" si="33"/>
        <v>79575</v>
      </c>
      <c r="P284" s="333">
        <f t="shared" si="33"/>
        <v>79539.86</v>
      </c>
      <c r="Q284" s="333">
        <f t="shared" si="33"/>
        <v>60800</v>
      </c>
      <c r="R284" s="333">
        <f t="shared" si="33"/>
        <v>-4200</v>
      </c>
      <c r="S284" s="333">
        <f t="shared" si="33"/>
        <v>-19200</v>
      </c>
      <c r="T284" s="334">
        <f t="shared" si="33"/>
        <v>60800</v>
      </c>
      <c r="U284" s="294"/>
      <c r="V284" s="335"/>
      <c r="W284" s="336"/>
      <c r="X284" s="330"/>
      <c r="Z284" s="294"/>
    </row>
    <row r="285" spans="1:26" ht="15" customHeight="1" x14ac:dyDescent="0.15">
      <c r="A285" s="267">
        <v>204</v>
      </c>
      <c r="B285" s="373"/>
      <c r="C285" s="373"/>
      <c r="D285" s="373"/>
      <c r="E285" s="374"/>
      <c r="F285" s="332" t="s">
        <v>418</v>
      </c>
      <c r="G285" s="333">
        <f t="shared" ref="G285:T285" si="34">G241</f>
        <v>12907.810000000003</v>
      </c>
      <c r="H285" s="333">
        <f t="shared" si="34"/>
        <v>12964</v>
      </c>
      <c r="I285" s="333">
        <f t="shared" si="34"/>
        <v>3100</v>
      </c>
      <c r="J285" s="333">
        <f t="shared" si="34"/>
        <v>3909.8600000000006</v>
      </c>
      <c r="K285" s="333">
        <f t="shared" si="34"/>
        <v>-4730</v>
      </c>
      <c r="L285" s="333">
        <f t="shared" si="34"/>
        <v>-7680</v>
      </c>
      <c r="M285" s="333">
        <f t="shared" si="34"/>
        <v>6360</v>
      </c>
      <c r="N285" s="333">
        <f t="shared" si="34"/>
        <v>66304.679999999993</v>
      </c>
      <c r="O285" s="333">
        <f t="shared" si="34"/>
        <v>-30716</v>
      </c>
      <c r="P285" s="333">
        <f t="shared" si="34"/>
        <v>-18011.72</v>
      </c>
      <c r="Q285" s="333">
        <f t="shared" si="34"/>
        <v>13390</v>
      </c>
      <c r="R285" s="333">
        <f t="shared" si="34"/>
        <v>13390</v>
      </c>
      <c r="S285" s="333">
        <f t="shared" si="34"/>
        <v>13390</v>
      </c>
      <c r="T285" s="334">
        <f t="shared" si="34"/>
        <v>13390</v>
      </c>
      <c r="U285" s="294"/>
      <c r="V285" s="335"/>
      <c r="W285" s="336"/>
      <c r="X285" s="330"/>
    </row>
    <row r="286" spans="1:26" ht="15" customHeight="1" thickBot="1" x14ac:dyDescent="0.2">
      <c r="A286" s="267">
        <v>205</v>
      </c>
      <c r="B286" s="373"/>
      <c r="C286" s="373"/>
      <c r="D286" s="373"/>
      <c r="E286" s="374"/>
      <c r="F286" s="559" t="s">
        <v>475</v>
      </c>
      <c r="G286" s="560">
        <f t="shared" ref="G286:K286" si="35">SUM(G280:G285)</f>
        <v>142894.39999999994</v>
      </c>
      <c r="H286" s="560">
        <f t="shared" si="35"/>
        <v>125988</v>
      </c>
      <c r="I286" s="560">
        <f t="shared" si="35"/>
        <v>-94603</v>
      </c>
      <c r="J286" s="560">
        <f t="shared" si="35"/>
        <v>-10528.299999999996</v>
      </c>
      <c r="K286" s="560">
        <f t="shared" si="35"/>
        <v>-99688</v>
      </c>
      <c r="L286" s="560">
        <f t="shared" ref="L286:T286" si="36">SUM(L280:L285)</f>
        <v>24552</v>
      </c>
      <c r="M286" s="560">
        <f t="shared" si="36"/>
        <v>83317</v>
      </c>
      <c r="N286" s="560">
        <f t="shared" si="36"/>
        <v>110512.90999999997</v>
      </c>
      <c r="O286" s="560">
        <f t="shared" si="36"/>
        <v>-12666</v>
      </c>
      <c r="P286" s="560">
        <f t="shared" si="36"/>
        <v>28014.130000000034</v>
      </c>
      <c r="Q286" s="560">
        <f t="shared" si="36"/>
        <v>-122980</v>
      </c>
      <c r="R286" s="560">
        <f t="shared" si="36"/>
        <v>-246780</v>
      </c>
      <c r="S286" s="560">
        <f t="shared" si="36"/>
        <v>-246780</v>
      </c>
      <c r="T286" s="561">
        <f t="shared" si="36"/>
        <v>128320</v>
      </c>
      <c r="U286" s="173"/>
      <c r="V286" s="337"/>
      <c r="W286" s="338"/>
      <c r="X286" s="330"/>
    </row>
    <row r="287" spans="1:26" ht="17" customHeight="1" thickBot="1" x14ac:dyDescent="0.2">
      <c r="A287" s="267">
        <v>206</v>
      </c>
      <c r="B287" s="373"/>
      <c r="C287" s="373"/>
      <c r="D287" s="373"/>
      <c r="E287" s="373"/>
      <c r="F287" s="307"/>
      <c r="G287" s="307"/>
      <c r="H287" s="307"/>
      <c r="I287" s="307"/>
      <c r="J287" s="307"/>
      <c r="K287" s="307"/>
      <c r="L287" s="307"/>
      <c r="M287" s="307"/>
      <c r="N287" s="307"/>
      <c r="O287" s="307"/>
      <c r="P287" s="307"/>
      <c r="Q287" s="307"/>
      <c r="R287" s="307"/>
      <c r="S287" s="307"/>
      <c r="T287" s="307"/>
      <c r="U287" s="307"/>
      <c r="V287" s="315"/>
      <c r="W287" s="316"/>
      <c r="X287" s="330"/>
    </row>
    <row r="288" spans="1:26" ht="25" customHeight="1" x14ac:dyDescent="0.15">
      <c r="A288" s="267">
        <v>207</v>
      </c>
      <c r="B288" s="373"/>
      <c r="C288" s="373"/>
      <c r="D288" s="373"/>
      <c r="E288" s="374"/>
      <c r="F288" s="385" t="s">
        <v>476</v>
      </c>
      <c r="G288" s="386"/>
      <c r="H288" s="386"/>
      <c r="I288" s="386"/>
      <c r="J288" s="386"/>
      <c r="K288" s="386"/>
      <c r="L288" s="386"/>
      <c r="M288" s="386"/>
      <c r="N288" s="386"/>
      <c r="O288" s="386"/>
      <c r="P288" s="386"/>
      <c r="Q288" s="386"/>
      <c r="R288" s="386"/>
      <c r="S288" s="386"/>
      <c r="T288" s="387"/>
      <c r="U288" s="318"/>
      <c r="V288" s="319"/>
      <c r="W288" s="320"/>
      <c r="X288" s="330"/>
    </row>
    <row r="289" spans="1:25" s="331" customFormat="1" ht="36" customHeight="1" x14ac:dyDescent="0.15">
      <c r="A289" s="267">
        <v>209</v>
      </c>
      <c r="B289" s="381"/>
      <c r="C289" s="381"/>
      <c r="D289" s="381"/>
      <c r="E289" s="382"/>
      <c r="F289" s="339"/>
      <c r="G289" s="392" t="s">
        <v>477</v>
      </c>
      <c r="H289" s="392" t="s">
        <v>478</v>
      </c>
      <c r="I289" s="393" t="s">
        <v>479</v>
      </c>
      <c r="J289" s="392" t="s">
        <v>479</v>
      </c>
      <c r="K289" s="394" t="s">
        <v>480</v>
      </c>
      <c r="L289" s="379" t="s">
        <v>480</v>
      </c>
      <c r="M289" s="384" t="s">
        <v>9</v>
      </c>
      <c r="N289" s="379" t="str">
        <f t="shared" ref="N289:T289" si="37">N3</f>
        <v>FY2023 Budget Actual 7/1/22-6/30/22</v>
      </c>
      <c r="O289" s="384" t="str">
        <f t="shared" si="37"/>
        <v>FY2024 Budget 7/1/23-6/30/24 Amended 5/29/24</v>
      </c>
      <c r="P289" s="379" t="str">
        <f t="shared" si="37"/>
        <v>FY2024 Budget 7/1/23-6/30/24 Actual</v>
      </c>
      <c r="Q289" s="384" t="str">
        <f t="shared" si="37"/>
        <v>FY2025 Budget 7/1/24-6/30/25 Adopted 5/29/24</v>
      </c>
      <c r="R289" s="384" t="str">
        <f t="shared" si="37"/>
        <v>FY2025 Budget 7/1/24-6/30/25 Revised Rev- Expenses Oct 2024</v>
      </c>
      <c r="S289" s="379" t="str">
        <f t="shared" si="37"/>
        <v>FY2025 Budget 7/1/24-6/30/25 Proposed Amended Oct 2024</v>
      </c>
      <c r="T289" s="380" t="str">
        <f t="shared" si="37"/>
        <v>FY2026 Budget 7/1/25-6/30/26 Draft</v>
      </c>
      <c r="U289" s="327"/>
      <c r="V289" s="328"/>
      <c r="W289" s="340"/>
      <c r="X289" s="321" t="s">
        <v>471</v>
      </c>
      <c r="Y289" s="341" t="s">
        <v>471</v>
      </c>
    </row>
    <row r="290" spans="1:25" s="331" customFormat="1" ht="43" customHeight="1" x14ac:dyDescent="0.15">
      <c r="A290" s="267">
        <v>210</v>
      </c>
      <c r="B290" s="381"/>
      <c r="C290" s="381"/>
      <c r="D290" s="381"/>
      <c r="E290" s="382"/>
      <c r="F290" s="339"/>
      <c r="G290" s="392"/>
      <c r="H290" s="392"/>
      <c r="I290" s="393"/>
      <c r="J290" s="392"/>
      <c r="K290" s="394"/>
      <c r="L290" s="379"/>
      <c r="M290" s="384"/>
      <c r="N290" s="379"/>
      <c r="O290" s="384"/>
      <c r="P290" s="379"/>
      <c r="Q290" s="384"/>
      <c r="R290" s="384"/>
      <c r="S290" s="379"/>
      <c r="T290" s="380"/>
      <c r="U290" s="327"/>
      <c r="V290" s="328"/>
      <c r="W290" s="342"/>
      <c r="X290" s="330"/>
    </row>
    <row r="291" spans="1:25" s="331" customFormat="1" ht="17" customHeight="1" x14ac:dyDescent="0.15">
      <c r="A291" s="267">
        <v>211</v>
      </c>
      <c r="B291" s="381"/>
      <c r="C291" s="381"/>
      <c r="D291" s="381"/>
      <c r="E291" s="382"/>
      <c r="F291" s="343" t="s">
        <v>481</v>
      </c>
      <c r="G291" s="344" t="s">
        <v>482</v>
      </c>
      <c r="H291" s="344" t="s">
        <v>482</v>
      </c>
      <c r="I291" s="345" t="s">
        <v>483</v>
      </c>
      <c r="J291" s="344" t="s">
        <v>482</v>
      </c>
      <c r="K291" s="346" t="s">
        <v>484</v>
      </c>
      <c r="L291" s="344" t="s">
        <v>482</v>
      </c>
      <c r="M291" s="346" t="s">
        <v>484</v>
      </c>
      <c r="N291" s="344" t="s">
        <v>482</v>
      </c>
      <c r="O291" s="346" t="s">
        <v>483</v>
      </c>
      <c r="P291" s="344" t="s">
        <v>482</v>
      </c>
      <c r="Q291" s="346" t="s">
        <v>484</v>
      </c>
      <c r="R291" s="346" t="s">
        <v>485</v>
      </c>
      <c r="S291" s="344" t="s">
        <v>486</v>
      </c>
      <c r="T291" s="347" t="s">
        <v>487</v>
      </c>
      <c r="U291" s="348"/>
      <c r="V291" s="349"/>
      <c r="W291" s="340"/>
      <c r="X291" s="330"/>
    </row>
    <row r="292" spans="1:25" ht="15" customHeight="1" x14ac:dyDescent="0.15">
      <c r="A292" s="267">
        <v>212</v>
      </c>
      <c r="B292" s="373"/>
      <c r="C292" s="373"/>
      <c r="D292" s="373"/>
      <c r="E292" s="374"/>
      <c r="F292" s="332" t="s">
        <v>488</v>
      </c>
      <c r="G292" s="333">
        <f t="shared" ref="G292:T292" si="38">G22+G93+G121+G174+G195+G222</f>
        <v>369167.61000000004</v>
      </c>
      <c r="H292" s="333">
        <f t="shared" si="38"/>
        <v>414715</v>
      </c>
      <c r="I292" s="333">
        <f t="shared" si="38"/>
        <v>457293</v>
      </c>
      <c r="J292" s="333">
        <f t="shared" si="38"/>
        <v>449976.94</v>
      </c>
      <c r="K292" s="333">
        <f t="shared" si="38"/>
        <v>386078</v>
      </c>
      <c r="L292" s="333">
        <f t="shared" si="38"/>
        <v>422580</v>
      </c>
      <c r="M292" s="333">
        <f t="shared" si="38"/>
        <v>421992</v>
      </c>
      <c r="N292" s="333">
        <f t="shared" si="38"/>
        <v>456146.7</v>
      </c>
      <c r="O292" s="333">
        <f t="shared" si="38"/>
        <v>491481</v>
      </c>
      <c r="P292" s="333">
        <f t="shared" si="38"/>
        <v>513550.6</v>
      </c>
      <c r="Q292" s="333">
        <f t="shared" si="38"/>
        <v>492870</v>
      </c>
      <c r="R292" s="333">
        <f t="shared" si="38"/>
        <v>542570</v>
      </c>
      <c r="S292" s="333">
        <f t="shared" si="38"/>
        <v>578570</v>
      </c>
      <c r="T292" s="334">
        <f t="shared" si="38"/>
        <v>673870</v>
      </c>
      <c r="U292" s="294"/>
      <c r="V292" s="335"/>
      <c r="W292" s="336"/>
      <c r="X292" s="330"/>
      <c r="Y292" s="331"/>
    </row>
    <row r="293" spans="1:25" ht="15" customHeight="1" x14ac:dyDescent="0.15">
      <c r="A293" s="267">
        <v>213</v>
      </c>
      <c r="B293" s="373"/>
      <c r="C293" s="373"/>
      <c r="D293" s="373"/>
      <c r="E293" s="374"/>
      <c r="F293" s="332" t="s">
        <v>489</v>
      </c>
      <c r="G293" s="333">
        <f t="shared" ref="G293:T293" si="39">G34+G102+G134+G182+G203+G231</f>
        <v>0</v>
      </c>
      <c r="H293" s="333">
        <f t="shared" si="39"/>
        <v>0</v>
      </c>
      <c r="I293" s="333">
        <f t="shared" si="39"/>
        <v>0</v>
      </c>
      <c r="J293" s="333">
        <f t="shared" si="39"/>
        <v>-0.33999999999650754</v>
      </c>
      <c r="K293" s="333">
        <f t="shared" si="39"/>
        <v>0</v>
      </c>
      <c r="L293" s="333">
        <f t="shared" si="39"/>
        <v>0</v>
      </c>
      <c r="M293" s="333">
        <f t="shared" si="39"/>
        <v>0</v>
      </c>
      <c r="N293" s="333">
        <f t="shared" si="39"/>
        <v>0</v>
      </c>
      <c r="O293" s="333">
        <f t="shared" si="39"/>
        <v>0</v>
      </c>
      <c r="P293" s="333">
        <f t="shared" si="39"/>
        <v>0</v>
      </c>
      <c r="Q293" s="333">
        <f t="shared" si="39"/>
        <v>0</v>
      </c>
      <c r="R293" s="333">
        <f t="shared" si="39"/>
        <v>0</v>
      </c>
      <c r="S293" s="333">
        <f t="shared" si="39"/>
        <v>0</v>
      </c>
      <c r="T293" s="334">
        <f t="shared" si="39"/>
        <v>0</v>
      </c>
      <c r="U293" s="294"/>
      <c r="V293" s="335"/>
      <c r="W293" s="336"/>
      <c r="X293" s="330"/>
    </row>
    <row r="294" spans="1:25" ht="15" customHeight="1" x14ac:dyDescent="0.15">
      <c r="A294" s="267">
        <v>214</v>
      </c>
      <c r="B294" s="373"/>
      <c r="C294" s="373"/>
      <c r="D294" s="373"/>
      <c r="E294" s="374"/>
      <c r="F294" s="332" t="s">
        <v>490</v>
      </c>
      <c r="G294" s="333">
        <f t="shared" ref="G294:T294" si="40">G79+G162+G239</f>
        <v>-226273.21</v>
      </c>
      <c r="H294" s="333">
        <f t="shared" si="40"/>
        <v>-288727</v>
      </c>
      <c r="I294" s="333">
        <f t="shared" si="40"/>
        <v>-551896</v>
      </c>
      <c r="J294" s="333">
        <f t="shared" si="40"/>
        <v>-460504.9</v>
      </c>
      <c r="K294" s="333">
        <f t="shared" si="40"/>
        <v>-485766</v>
      </c>
      <c r="L294" s="333">
        <f t="shared" si="40"/>
        <v>-398028</v>
      </c>
      <c r="M294" s="333">
        <f t="shared" si="40"/>
        <v>-338675</v>
      </c>
      <c r="N294" s="333">
        <f t="shared" si="40"/>
        <v>-345633.79000000004</v>
      </c>
      <c r="O294" s="333">
        <f t="shared" si="40"/>
        <v>-504147</v>
      </c>
      <c r="P294" s="333">
        <f t="shared" si="40"/>
        <v>-485536.46999999991</v>
      </c>
      <c r="Q294" s="333">
        <f t="shared" si="40"/>
        <v>-615850</v>
      </c>
      <c r="R294" s="333">
        <f t="shared" si="40"/>
        <v>-789350</v>
      </c>
      <c r="S294" s="333">
        <f t="shared" si="40"/>
        <v>-825350</v>
      </c>
      <c r="T294" s="334">
        <f t="shared" si="40"/>
        <v>-545550</v>
      </c>
      <c r="U294" s="294"/>
      <c r="V294" s="335"/>
      <c r="W294" s="336"/>
      <c r="X294" s="350"/>
      <c r="Y294" s="316"/>
    </row>
    <row r="295" spans="1:25" ht="15" customHeight="1" thickBot="1" x14ac:dyDescent="0.2">
      <c r="A295" s="267">
        <v>215</v>
      </c>
      <c r="B295" s="373"/>
      <c r="C295" s="373"/>
      <c r="D295" s="373"/>
      <c r="E295" s="374"/>
      <c r="F295" s="559" t="s">
        <v>491</v>
      </c>
      <c r="G295" s="560">
        <f t="shared" ref="G295:M295" si="41">SUM(G292:G294)</f>
        <v>142894.40000000005</v>
      </c>
      <c r="H295" s="560">
        <f t="shared" si="41"/>
        <v>125988</v>
      </c>
      <c r="I295" s="560">
        <f t="shared" si="41"/>
        <v>-94603</v>
      </c>
      <c r="J295" s="560">
        <f t="shared" si="41"/>
        <v>-10528.300000000047</v>
      </c>
      <c r="K295" s="560">
        <f t="shared" si="41"/>
        <v>-99688</v>
      </c>
      <c r="L295" s="560">
        <f t="shared" si="41"/>
        <v>24552</v>
      </c>
      <c r="M295" s="560">
        <f t="shared" si="41"/>
        <v>83317</v>
      </c>
      <c r="N295" s="560">
        <f t="shared" ref="N295:T295" si="42">SUM(N292:N294)</f>
        <v>110512.90999999997</v>
      </c>
      <c r="O295" s="560">
        <f t="shared" si="42"/>
        <v>-12666</v>
      </c>
      <c r="P295" s="560">
        <f t="shared" si="42"/>
        <v>28014.130000000063</v>
      </c>
      <c r="Q295" s="560">
        <f t="shared" si="42"/>
        <v>-122980</v>
      </c>
      <c r="R295" s="560">
        <f t="shared" si="42"/>
        <v>-246780</v>
      </c>
      <c r="S295" s="560">
        <f t="shared" si="42"/>
        <v>-246780</v>
      </c>
      <c r="T295" s="561">
        <f t="shared" si="42"/>
        <v>128320</v>
      </c>
      <c r="U295" s="173"/>
      <c r="V295" s="337"/>
      <c r="W295" s="338"/>
      <c r="X295" s="330"/>
    </row>
    <row r="296" spans="1:25" ht="19" customHeight="1" thickBot="1" x14ac:dyDescent="0.2">
      <c r="A296" s="267">
        <v>216</v>
      </c>
      <c r="B296" s="373"/>
      <c r="C296" s="373"/>
      <c r="D296" s="373"/>
      <c r="E296" s="373"/>
      <c r="F296" s="69"/>
      <c r="G296" s="69"/>
      <c r="H296" s="69"/>
      <c r="I296" s="69"/>
      <c r="J296" s="69"/>
      <c r="K296" s="69"/>
      <c r="L296" s="69"/>
      <c r="M296" s="69"/>
      <c r="N296" s="69"/>
      <c r="O296" s="69"/>
      <c r="P296" s="69"/>
      <c r="Q296" s="69"/>
      <c r="R296" s="69"/>
      <c r="S296" s="69"/>
      <c r="T296" s="69"/>
      <c r="U296" s="69"/>
      <c r="V296" s="315"/>
      <c r="W296" s="316"/>
      <c r="X296" s="330"/>
    </row>
    <row r="297" spans="1:25" ht="25" customHeight="1" x14ac:dyDescent="0.15">
      <c r="A297" s="267">
        <v>217</v>
      </c>
      <c r="B297" s="373"/>
      <c r="C297" s="373"/>
      <c r="D297" s="373"/>
      <c r="E297" s="374"/>
      <c r="F297" s="385" t="s">
        <v>492</v>
      </c>
      <c r="G297" s="386"/>
      <c r="H297" s="386"/>
      <c r="I297" s="386"/>
      <c r="J297" s="386"/>
      <c r="K297" s="386"/>
      <c r="L297" s="386"/>
      <c r="M297" s="386"/>
      <c r="N297" s="386"/>
      <c r="O297" s="386"/>
      <c r="P297" s="386"/>
      <c r="Q297" s="386"/>
      <c r="R297" s="386"/>
      <c r="S297" s="386"/>
      <c r="T297" s="387"/>
      <c r="U297" s="318"/>
      <c r="V297" s="388" t="s">
        <v>18</v>
      </c>
      <c r="W297" s="320"/>
      <c r="X297" s="330"/>
    </row>
    <row r="298" spans="1:25" s="331" customFormat="1" ht="51" customHeight="1" x14ac:dyDescent="0.15">
      <c r="A298" s="267">
        <v>218</v>
      </c>
      <c r="B298" s="381"/>
      <c r="C298" s="381"/>
      <c r="D298" s="381"/>
      <c r="E298" s="382"/>
      <c r="F298" s="391" t="s">
        <v>472</v>
      </c>
      <c r="G298" s="392" t="s">
        <v>477</v>
      </c>
      <c r="H298" s="392" t="s">
        <v>478</v>
      </c>
      <c r="I298" s="393" t="s">
        <v>479</v>
      </c>
      <c r="J298" s="392" t="s">
        <v>479</v>
      </c>
      <c r="K298" s="394" t="s">
        <v>480</v>
      </c>
      <c r="L298" s="379" t="s">
        <v>480</v>
      </c>
      <c r="M298" s="384" t="s">
        <v>493</v>
      </c>
      <c r="N298" s="379" t="str">
        <f t="shared" ref="N298:T298" si="43">N3</f>
        <v>FY2023 Budget Actual 7/1/22-6/30/22</v>
      </c>
      <c r="O298" s="384" t="str">
        <f t="shared" si="43"/>
        <v>FY2024 Budget 7/1/23-6/30/24 Amended 5/29/24</v>
      </c>
      <c r="P298" s="379" t="str">
        <f t="shared" si="43"/>
        <v>FY2024 Budget 7/1/23-6/30/24 Actual</v>
      </c>
      <c r="Q298" s="384" t="str">
        <f t="shared" si="43"/>
        <v>FY2025 Budget 7/1/24-6/30/25 Adopted 5/29/24</v>
      </c>
      <c r="R298" s="384" t="str">
        <f t="shared" si="43"/>
        <v>FY2025 Budget 7/1/24-6/30/25 Revised Rev- Expenses Oct 2024</v>
      </c>
      <c r="S298" s="379" t="str">
        <f t="shared" si="43"/>
        <v>FY2025 Budget 7/1/24-6/30/25 Proposed Amended Oct 2024</v>
      </c>
      <c r="T298" s="380" t="str">
        <f t="shared" si="43"/>
        <v>FY2026 Budget 7/1/25-6/30/26 Draft</v>
      </c>
      <c r="U298" s="327"/>
      <c r="V298" s="389"/>
      <c r="W298" s="329"/>
      <c r="X298" s="330"/>
    </row>
    <row r="299" spans="1:25" s="331" customFormat="1" ht="21" customHeight="1" x14ac:dyDescent="0.15">
      <c r="A299" s="267">
        <v>219</v>
      </c>
      <c r="B299" s="381"/>
      <c r="C299" s="381"/>
      <c r="D299" s="381"/>
      <c r="E299" s="382"/>
      <c r="F299" s="391"/>
      <c r="G299" s="392"/>
      <c r="H299" s="392"/>
      <c r="I299" s="393"/>
      <c r="J299" s="392"/>
      <c r="K299" s="394"/>
      <c r="L299" s="379"/>
      <c r="M299" s="384"/>
      <c r="N299" s="379"/>
      <c r="O299" s="384"/>
      <c r="P299" s="379"/>
      <c r="Q299" s="384"/>
      <c r="R299" s="384"/>
      <c r="S299" s="379"/>
      <c r="T299" s="380"/>
      <c r="U299" s="327"/>
      <c r="V299" s="389"/>
      <c r="W299" s="351"/>
      <c r="X299" s="330"/>
    </row>
    <row r="300" spans="1:25" s="331" customFormat="1" ht="21" customHeight="1" thickBot="1" x14ac:dyDescent="0.2">
      <c r="A300" s="267">
        <v>220</v>
      </c>
      <c r="B300" s="381"/>
      <c r="C300" s="381"/>
      <c r="D300" s="381"/>
      <c r="E300" s="382"/>
      <c r="F300" s="391"/>
      <c r="G300" s="323" t="s">
        <v>482</v>
      </c>
      <c r="H300" s="323" t="s">
        <v>482</v>
      </c>
      <c r="I300" s="324" t="s">
        <v>483</v>
      </c>
      <c r="J300" s="344" t="s">
        <v>482</v>
      </c>
      <c r="K300" s="346" t="s">
        <v>484</v>
      </c>
      <c r="L300" s="344" t="s">
        <v>482</v>
      </c>
      <c r="M300" s="346" t="s">
        <v>484</v>
      </c>
      <c r="N300" s="344" t="s">
        <v>482</v>
      </c>
      <c r="O300" s="346" t="s">
        <v>483</v>
      </c>
      <c r="P300" s="344" t="s">
        <v>482</v>
      </c>
      <c r="Q300" s="346" t="s">
        <v>484</v>
      </c>
      <c r="R300" s="346" t="s">
        <v>485</v>
      </c>
      <c r="S300" s="344" t="s">
        <v>486</v>
      </c>
      <c r="T300" s="347" t="s">
        <v>487</v>
      </c>
      <c r="U300" s="348"/>
      <c r="V300" s="390"/>
      <c r="W300" s="329"/>
      <c r="X300" s="321" t="s">
        <v>471</v>
      </c>
      <c r="Y300" s="341" t="s">
        <v>471</v>
      </c>
    </row>
    <row r="301" spans="1:25" ht="18" customHeight="1" x14ac:dyDescent="0.15">
      <c r="A301" s="267">
        <v>221</v>
      </c>
      <c r="B301" s="373"/>
      <c r="C301" s="373"/>
      <c r="D301" s="373"/>
      <c r="E301" s="374"/>
      <c r="F301" s="352" t="s">
        <v>494</v>
      </c>
      <c r="G301" s="353">
        <v>87343.45</v>
      </c>
      <c r="H301" s="354">
        <v>88519.64</v>
      </c>
      <c r="I301" s="353">
        <f t="shared" ref="I301:I306" si="44">H301+I280</f>
        <v>91141.64</v>
      </c>
      <c r="J301" s="354">
        <f t="shared" ref="J301:J306" si="45">H301+J280</f>
        <v>69034.239999999976</v>
      </c>
      <c r="K301" s="354">
        <f t="shared" ref="K301:K306" si="46">J301+K280</f>
        <v>39125.239999999976</v>
      </c>
      <c r="L301" s="354">
        <f t="shared" ref="L301:L306" si="47">J301+L280</f>
        <v>143475.24</v>
      </c>
      <c r="M301" s="354">
        <f>L301+M280</f>
        <v>117105.23999999999</v>
      </c>
      <c r="N301" s="354">
        <f t="shared" ref="N301:N306" si="48">L301+N280</f>
        <v>161467.74</v>
      </c>
      <c r="O301" s="354">
        <f t="shared" ref="O301:T306" si="49">N301+O280</f>
        <v>179106.74</v>
      </c>
      <c r="P301" s="354">
        <f>N301+P280</f>
        <v>196082</v>
      </c>
      <c r="Q301" s="354">
        <f t="shared" ref="Q301:Q306" si="50">P301+Q280</f>
        <v>82012</v>
      </c>
      <c r="R301" s="354">
        <f>P301+R280</f>
        <v>82712</v>
      </c>
      <c r="S301" s="354">
        <f>P301+S280</f>
        <v>82712</v>
      </c>
      <c r="T301" s="355">
        <f t="shared" si="49"/>
        <v>87942</v>
      </c>
      <c r="U301" s="356"/>
      <c r="V301" s="357" t="s">
        <v>495</v>
      </c>
      <c r="W301" s="358"/>
      <c r="X301" s="383" t="s">
        <v>496</v>
      </c>
      <c r="Y301" s="376" t="s">
        <v>497</v>
      </c>
    </row>
    <row r="302" spans="1:25" ht="18" customHeight="1" x14ac:dyDescent="0.15">
      <c r="A302" s="267">
        <v>222</v>
      </c>
      <c r="B302" s="373"/>
      <c r="C302" s="373"/>
      <c r="D302" s="373"/>
      <c r="E302" s="374"/>
      <c r="F302" s="352" t="s">
        <v>498</v>
      </c>
      <c r="G302" s="353">
        <v>165581.54999999999</v>
      </c>
      <c r="H302" s="354">
        <v>235888.55</v>
      </c>
      <c r="I302" s="353">
        <f t="shared" si="44"/>
        <v>172016.55</v>
      </c>
      <c r="J302" s="354">
        <f t="shared" si="45"/>
        <v>251882.71</v>
      </c>
      <c r="K302" s="354">
        <f t="shared" si="46"/>
        <v>229090.71</v>
      </c>
      <c r="L302" s="354">
        <f t="shared" si="47"/>
        <v>232879.71</v>
      </c>
      <c r="M302" s="354">
        <f t="shared" ref="M302:M306" si="51">L302+M281</f>
        <v>362479.70999999996</v>
      </c>
      <c r="N302" s="354">
        <f t="shared" si="48"/>
        <v>233276.71</v>
      </c>
      <c r="O302" s="354">
        <f t="shared" si="49"/>
        <v>307529.70999999996</v>
      </c>
      <c r="P302" s="354">
        <f>N302+P281</f>
        <v>307245.15999999997</v>
      </c>
      <c r="Q302" s="354">
        <f t="shared" si="50"/>
        <v>276045.15999999997</v>
      </c>
      <c r="R302" s="354">
        <f>P302+R281</f>
        <v>216545.15999999997</v>
      </c>
      <c r="S302" s="354">
        <f>P302+S281</f>
        <v>231545.15999999997</v>
      </c>
      <c r="T302" s="355">
        <f t="shared" si="49"/>
        <v>288345.15999999997</v>
      </c>
      <c r="U302" s="356"/>
      <c r="V302" s="359" t="s">
        <v>499</v>
      </c>
      <c r="W302" s="358"/>
      <c r="X302" s="383"/>
      <c r="Y302" s="376"/>
    </row>
    <row r="303" spans="1:25" ht="18" customHeight="1" x14ac:dyDescent="0.15">
      <c r="A303" s="267">
        <v>223</v>
      </c>
      <c r="B303" s="373"/>
      <c r="C303" s="373"/>
      <c r="D303" s="373"/>
      <c r="E303" s="374"/>
      <c r="F303" s="352" t="s">
        <v>500</v>
      </c>
      <c r="G303" s="353">
        <v>64392.83</v>
      </c>
      <c r="H303" s="354">
        <v>55350.39</v>
      </c>
      <c r="I303" s="353">
        <f t="shared" si="44"/>
        <v>76797.39</v>
      </c>
      <c r="J303" s="354">
        <f>H303+J282+1.01</f>
        <v>93554.050000000017</v>
      </c>
      <c r="K303" s="354">
        <f t="shared" si="46"/>
        <v>81047.050000000017</v>
      </c>
      <c r="L303" s="354">
        <f t="shared" si="47"/>
        <v>99986.050000000017</v>
      </c>
      <c r="M303" s="354">
        <f t="shared" si="51"/>
        <v>73583.050000000017</v>
      </c>
      <c r="N303" s="354">
        <f t="shared" si="48"/>
        <v>203008.66</v>
      </c>
      <c r="O303" s="354">
        <f t="shared" si="49"/>
        <v>132108.66</v>
      </c>
      <c r="P303" s="354">
        <f>N303+P282</f>
        <v>143428.94000000003</v>
      </c>
      <c r="Q303" s="354">
        <f t="shared" si="50"/>
        <v>91528.940000000031</v>
      </c>
      <c r="R303" s="354">
        <f>P303+R282</f>
        <v>91528.940000000031</v>
      </c>
      <c r="S303" s="354">
        <f>P303+S282</f>
        <v>91528.940000000031</v>
      </c>
      <c r="T303" s="355">
        <f t="shared" si="49"/>
        <v>83628.940000000031</v>
      </c>
      <c r="U303" s="356"/>
      <c r="V303" s="359" t="s">
        <v>501</v>
      </c>
      <c r="W303" s="360"/>
      <c r="X303" s="330"/>
      <c r="Y303" s="361"/>
    </row>
    <row r="304" spans="1:25" ht="18" customHeight="1" x14ac:dyDescent="0.15">
      <c r="A304" s="267">
        <v>224</v>
      </c>
      <c r="B304" s="373"/>
      <c r="C304" s="373"/>
      <c r="D304" s="373"/>
      <c r="E304" s="374"/>
      <c r="F304" s="352" t="s">
        <v>502</v>
      </c>
      <c r="G304" s="353">
        <v>159858.12</v>
      </c>
      <c r="H304" s="354">
        <v>159957.17000000001</v>
      </c>
      <c r="I304" s="353">
        <f t="shared" si="44"/>
        <v>160357.17000000001</v>
      </c>
      <c r="J304" s="354">
        <f t="shared" si="45"/>
        <v>160137.53000000003</v>
      </c>
      <c r="K304" s="354">
        <f t="shared" si="46"/>
        <v>160237.53000000003</v>
      </c>
      <c r="L304" s="354">
        <f t="shared" si="47"/>
        <v>160432.53000000003</v>
      </c>
      <c r="M304" s="354">
        <f t="shared" si="51"/>
        <v>82207.530000000028</v>
      </c>
      <c r="N304" s="354">
        <f t="shared" si="48"/>
        <v>82515.840000000026</v>
      </c>
      <c r="O304" s="354">
        <v>0</v>
      </c>
      <c r="P304" s="354">
        <v>0</v>
      </c>
      <c r="Q304" s="354">
        <f t="shared" si="50"/>
        <v>0</v>
      </c>
      <c r="R304" s="354">
        <f>O304+R283</f>
        <v>0</v>
      </c>
      <c r="S304" s="354">
        <f>O304+S283</f>
        <v>0</v>
      </c>
      <c r="T304" s="355">
        <f t="shared" si="49"/>
        <v>0</v>
      </c>
      <c r="U304" s="356"/>
      <c r="V304" s="359" t="s">
        <v>503</v>
      </c>
      <c r="W304" s="360"/>
      <c r="X304" s="362"/>
      <c r="Y304" s="68"/>
    </row>
    <row r="305" spans="1:25" ht="18" customHeight="1" x14ac:dyDescent="0.15">
      <c r="A305" s="267">
        <v>225</v>
      </c>
      <c r="B305" s="377"/>
      <c r="C305" s="377"/>
      <c r="D305" s="377"/>
      <c r="E305" s="378"/>
      <c r="F305" s="352" t="s">
        <v>504</v>
      </c>
      <c r="G305" s="353">
        <v>188204.46</v>
      </c>
      <c r="H305" s="354">
        <v>238699.58</v>
      </c>
      <c r="I305" s="353">
        <f t="shared" si="44"/>
        <v>180399.58</v>
      </c>
      <c r="J305" s="354">
        <f t="shared" si="45"/>
        <v>189369.65</v>
      </c>
      <c r="K305" s="354">
        <f t="shared" si="46"/>
        <v>159519.65</v>
      </c>
      <c r="L305" s="354">
        <f t="shared" si="47"/>
        <v>159436.65</v>
      </c>
      <c r="M305" s="354">
        <f t="shared" si="51"/>
        <v>237791.65</v>
      </c>
      <c r="N305" s="354">
        <f t="shared" si="48"/>
        <v>160149.46</v>
      </c>
      <c r="O305" s="354">
        <f t="shared" si="49"/>
        <v>239724.46</v>
      </c>
      <c r="P305" s="354">
        <f>N305+P284</f>
        <v>239689.32</v>
      </c>
      <c r="Q305" s="354">
        <f t="shared" si="50"/>
        <v>300489.32</v>
      </c>
      <c r="R305" s="354">
        <f>P305+R284</f>
        <v>235489.32</v>
      </c>
      <c r="S305" s="354">
        <f>P305+S284</f>
        <v>220489.32</v>
      </c>
      <c r="T305" s="355">
        <f t="shared" si="49"/>
        <v>281289.32</v>
      </c>
      <c r="U305" s="356"/>
      <c r="V305" s="359" t="s">
        <v>505</v>
      </c>
      <c r="W305" s="363"/>
      <c r="X305" s="362"/>
      <c r="Y305" s="68"/>
    </row>
    <row r="306" spans="1:25" ht="18" customHeight="1" thickBot="1" x14ac:dyDescent="0.2">
      <c r="A306" s="267">
        <v>226</v>
      </c>
      <c r="B306" s="373"/>
      <c r="C306" s="373"/>
      <c r="D306" s="373"/>
      <c r="E306" s="374"/>
      <c r="F306" s="352" t="s">
        <v>506</v>
      </c>
      <c r="G306" s="353">
        <v>39481.870000000003</v>
      </c>
      <c r="H306" s="354">
        <v>52455.22</v>
      </c>
      <c r="I306" s="353">
        <f t="shared" si="44"/>
        <v>55555.22</v>
      </c>
      <c r="J306" s="354">
        <f t="shared" si="45"/>
        <v>56365.08</v>
      </c>
      <c r="K306" s="354">
        <f t="shared" si="46"/>
        <v>51635.08</v>
      </c>
      <c r="L306" s="354">
        <f t="shared" si="47"/>
        <v>48685.08</v>
      </c>
      <c r="M306" s="354">
        <f t="shared" si="51"/>
        <v>55045.08</v>
      </c>
      <c r="N306" s="354">
        <f t="shared" si="48"/>
        <v>114989.75999999999</v>
      </c>
      <c r="O306" s="354">
        <f t="shared" si="49"/>
        <v>84273.76</v>
      </c>
      <c r="P306" s="354">
        <f>N306+P285</f>
        <v>96978.04</v>
      </c>
      <c r="Q306" s="354">
        <f t="shared" si="50"/>
        <v>110368.04</v>
      </c>
      <c r="R306" s="354">
        <f>P306+R285</f>
        <v>110368.04</v>
      </c>
      <c r="S306" s="354">
        <f>P306+S285</f>
        <v>110368.04</v>
      </c>
      <c r="T306" s="355">
        <f t="shared" si="49"/>
        <v>123758.04</v>
      </c>
      <c r="U306" s="356"/>
      <c r="V306" s="359" t="s">
        <v>507</v>
      </c>
      <c r="W306" s="358"/>
      <c r="X306" s="362"/>
      <c r="Y306" s="68"/>
    </row>
    <row r="307" spans="1:25" ht="16" customHeight="1" thickBot="1" x14ac:dyDescent="0.2">
      <c r="A307" s="267">
        <v>227</v>
      </c>
      <c r="B307" s="373"/>
      <c r="C307" s="373"/>
      <c r="D307" s="373"/>
      <c r="E307" s="374"/>
      <c r="F307" s="559" t="s">
        <v>508</v>
      </c>
      <c r="G307" s="562">
        <f t="shared" ref="G307:M307" si="52">SUM(G301:G306)</f>
        <v>704862.28</v>
      </c>
      <c r="H307" s="562">
        <f t="shared" si="52"/>
        <v>830870.54999999993</v>
      </c>
      <c r="I307" s="562">
        <f t="shared" si="52"/>
        <v>736267.54999999993</v>
      </c>
      <c r="J307" s="562">
        <f t="shared" si="52"/>
        <v>820343.26</v>
      </c>
      <c r="K307" s="562">
        <f t="shared" si="52"/>
        <v>720655.26</v>
      </c>
      <c r="L307" s="562">
        <f t="shared" si="52"/>
        <v>844895.26</v>
      </c>
      <c r="M307" s="562">
        <f t="shared" si="52"/>
        <v>928212.26</v>
      </c>
      <c r="N307" s="562">
        <f t="shared" ref="N307:T307" si="53">SUM(N301:N306)</f>
        <v>955408.16999999993</v>
      </c>
      <c r="O307" s="562">
        <f t="shared" si="53"/>
        <v>942743.33</v>
      </c>
      <c r="P307" s="562">
        <f t="shared" si="53"/>
        <v>983423.46</v>
      </c>
      <c r="Q307" s="562">
        <f t="shared" si="53"/>
        <v>860443.46</v>
      </c>
      <c r="R307" s="562">
        <f t="shared" si="53"/>
        <v>736643.46</v>
      </c>
      <c r="S307" s="562">
        <f t="shared" si="53"/>
        <v>736643.46</v>
      </c>
      <c r="T307" s="563">
        <f t="shared" si="53"/>
        <v>864963.46</v>
      </c>
      <c r="U307" s="364"/>
      <c r="V307" s="365" t="s">
        <v>509</v>
      </c>
      <c r="W307" s="364"/>
      <c r="X307" s="366"/>
      <c r="Y307" s="367"/>
    </row>
    <row r="308" spans="1:25" ht="15" customHeight="1" x14ac:dyDescent="0.15">
      <c r="B308" s="69"/>
      <c r="C308" s="69"/>
      <c r="D308" s="69"/>
      <c r="E308" s="69"/>
      <c r="F308" s="368"/>
      <c r="G308" s="69"/>
      <c r="H308" s="69"/>
      <c r="I308" s="69"/>
      <c r="J308" s="69"/>
      <c r="K308" s="69"/>
      <c r="L308" s="69"/>
      <c r="M308" s="69"/>
      <c r="N308" s="69"/>
      <c r="O308" s="69"/>
      <c r="P308" s="69"/>
      <c r="Q308" s="69"/>
      <c r="R308" s="69"/>
      <c r="S308" s="69"/>
      <c r="T308" s="69"/>
      <c r="U308" s="69"/>
      <c r="V308" s="315"/>
      <c r="W308" s="316"/>
      <c r="X308" s="369"/>
    </row>
    <row r="309" spans="1:25" ht="30" customHeight="1" x14ac:dyDescent="0.15">
      <c r="F309" s="375" t="s">
        <v>497</v>
      </c>
      <c r="G309" s="375"/>
      <c r="H309" s="375"/>
      <c r="I309" s="375"/>
      <c r="J309" s="375"/>
      <c r="K309" s="375"/>
      <c r="L309" s="375"/>
      <c r="M309" s="375"/>
      <c r="N309" s="361"/>
      <c r="O309" s="361"/>
      <c r="P309" s="361"/>
      <c r="Q309" s="361"/>
      <c r="R309" s="361"/>
      <c r="S309" s="370"/>
      <c r="T309" s="370"/>
      <c r="U309" s="361"/>
      <c r="V309" s="361"/>
    </row>
    <row r="310" spans="1:25" ht="49" customHeight="1" x14ac:dyDescent="0.15">
      <c r="F310" s="375"/>
      <c r="G310" s="375"/>
      <c r="H310" s="375"/>
      <c r="I310" s="375"/>
      <c r="J310" s="375"/>
      <c r="K310" s="375"/>
      <c r="L310" s="375"/>
      <c r="M310" s="375"/>
      <c r="N310" s="361"/>
      <c r="O310" s="361"/>
      <c r="P310" s="361"/>
      <c r="Q310" s="361"/>
      <c r="R310" s="361"/>
      <c r="S310" s="361"/>
      <c r="T310" s="361"/>
      <c r="U310" s="361"/>
      <c r="V310" s="361"/>
    </row>
    <row r="311" spans="1:25" ht="15" customHeight="1" x14ac:dyDescent="0.15">
      <c r="F311" t="s">
        <v>510</v>
      </c>
      <c r="I311" s="109"/>
    </row>
    <row r="312" spans="1:25" ht="15" customHeight="1" x14ac:dyDescent="0.15">
      <c r="F312" s="371" t="s">
        <v>511</v>
      </c>
    </row>
    <row r="313" spans="1:25" ht="15" customHeight="1" x14ac:dyDescent="0.15">
      <c r="F313" t="s">
        <v>512</v>
      </c>
      <c r="I313" s="109"/>
    </row>
    <row r="314" spans="1:25" ht="15" customHeight="1" x14ac:dyDescent="0.15">
      <c r="F314" t="s">
        <v>513</v>
      </c>
    </row>
    <row r="316" spans="1:25" ht="24" customHeight="1" x14ac:dyDescent="0.15">
      <c r="G316" s="372"/>
    </row>
    <row r="317" spans="1:25" ht="24" customHeight="1" x14ac:dyDescent="0.15">
      <c r="F317" s="375"/>
      <c r="G317" s="375"/>
      <c r="H317" s="375"/>
      <c r="I317" s="375"/>
      <c r="J317" s="375"/>
      <c r="K317" s="375"/>
      <c r="L317" s="375"/>
      <c r="M317" s="375"/>
      <c r="N317" s="361"/>
      <c r="O317" s="361"/>
      <c r="P317" s="361"/>
      <c r="Q317" s="361"/>
      <c r="R317" s="361"/>
      <c r="S317" s="361"/>
      <c r="T317" s="361"/>
      <c r="U317" s="361"/>
      <c r="V317" s="361"/>
    </row>
    <row r="318" spans="1:25" ht="24" customHeight="1" x14ac:dyDescent="0.15">
      <c r="F318" s="375"/>
      <c r="G318" s="375"/>
      <c r="H318" s="375"/>
      <c r="I318" s="375"/>
      <c r="J318" s="375"/>
      <c r="K318" s="375"/>
      <c r="L318" s="375"/>
      <c r="M318" s="375"/>
      <c r="N318" s="361"/>
      <c r="O318" s="361"/>
      <c r="P318" s="361"/>
      <c r="Q318" s="361"/>
      <c r="R318" s="361"/>
      <c r="S318" s="361"/>
      <c r="T318" s="361"/>
      <c r="U318" s="361"/>
      <c r="V318" s="361"/>
    </row>
  </sheetData>
  <mergeCells count="276">
    <mergeCell ref="C9:F9"/>
    <mergeCell ref="C10:F10"/>
    <mergeCell ref="C11:F11"/>
    <mergeCell ref="C12:F12"/>
    <mergeCell ref="C13:F13"/>
    <mergeCell ref="C14:F14"/>
    <mergeCell ref="A1:F1"/>
    <mergeCell ref="A2:F2"/>
    <mergeCell ref="B3:F3"/>
    <mergeCell ref="B6:F6"/>
    <mergeCell ref="B7:F7"/>
    <mergeCell ref="B8:F8"/>
    <mergeCell ref="B22:F22"/>
    <mergeCell ref="B23:F23"/>
    <mergeCell ref="B24:F24"/>
    <mergeCell ref="C25:F25"/>
    <mergeCell ref="B28:F28"/>
    <mergeCell ref="B29:F29"/>
    <mergeCell ref="C15:F15"/>
    <mergeCell ref="C16:F16"/>
    <mergeCell ref="C17:F17"/>
    <mergeCell ref="C18:F18"/>
    <mergeCell ref="C19:F19"/>
    <mergeCell ref="C20:F20"/>
    <mergeCell ref="B36:F36"/>
    <mergeCell ref="B37:F37"/>
    <mergeCell ref="B38:F38"/>
    <mergeCell ref="B39:F39"/>
    <mergeCell ref="C40:F40"/>
    <mergeCell ref="C41:F41"/>
    <mergeCell ref="B30:F30"/>
    <mergeCell ref="C31:F31"/>
    <mergeCell ref="C32:F32"/>
    <mergeCell ref="C33:F33"/>
    <mergeCell ref="B34:F34"/>
    <mergeCell ref="B35:F35"/>
    <mergeCell ref="C48:F48"/>
    <mergeCell ref="C49:F49"/>
    <mergeCell ref="C50:F50"/>
    <mergeCell ref="C51:F51"/>
    <mergeCell ref="C52:F52"/>
    <mergeCell ref="C53:F53"/>
    <mergeCell ref="C42:F42"/>
    <mergeCell ref="C43:F43"/>
    <mergeCell ref="C44:F44"/>
    <mergeCell ref="C45:F45"/>
    <mergeCell ref="C46:F46"/>
    <mergeCell ref="C47:F47"/>
    <mergeCell ref="B61:F61"/>
    <mergeCell ref="B62:F62"/>
    <mergeCell ref="B63:F63"/>
    <mergeCell ref="C65:F65"/>
    <mergeCell ref="C66:F66"/>
    <mergeCell ref="C68:F68"/>
    <mergeCell ref="C54:F54"/>
    <mergeCell ref="C55:F55"/>
    <mergeCell ref="C56:F56"/>
    <mergeCell ref="C57:F57"/>
    <mergeCell ref="C58:F58"/>
    <mergeCell ref="C60:F60"/>
    <mergeCell ref="C76:F76"/>
    <mergeCell ref="B77:F77"/>
    <mergeCell ref="B78:F78"/>
    <mergeCell ref="B79:F79"/>
    <mergeCell ref="B80:F80"/>
    <mergeCell ref="B81:F81"/>
    <mergeCell ref="B69:F69"/>
    <mergeCell ref="C70:F70"/>
    <mergeCell ref="B71:F71"/>
    <mergeCell ref="C72:F72"/>
    <mergeCell ref="B74:F74"/>
    <mergeCell ref="C75:F75"/>
    <mergeCell ref="B93:F93"/>
    <mergeCell ref="B94:F94"/>
    <mergeCell ref="B95:F95"/>
    <mergeCell ref="C96:F96"/>
    <mergeCell ref="C98:F98"/>
    <mergeCell ref="B99:F99"/>
    <mergeCell ref="B84:F84"/>
    <mergeCell ref="B87:F87"/>
    <mergeCell ref="B88:F88"/>
    <mergeCell ref="B89:F89"/>
    <mergeCell ref="C90:F90"/>
    <mergeCell ref="C92:F92"/>
    <mergeCell ref="B111:F111"/>
    <mergeCell ref="B112:F112"/>
    <mergeCell ref="C114:F114"/>
    <mergeCell ref="C115:F115"/>
    <mergeCell ref="C116:F116"/>
    <mergeCell ref="C117:F117"/>
    <mergeCell ref="B100:F100"/>
    <mergeCell ref="B102:F102"/>
    <mergeCell ref="B103:F103"/>
    <mergeCell ref="B104:F104"/>
    <mergeCell ref="B107:F107"/>
    <mergeCell ref="B110:F110"/>
    <mergeCell ref="C125:F125"/>
    <mergeCell ref="C126:F126"/>
    <mergeCell ref="B127:F127"/>
    <mergeCell ref="B128:F128"/>
    <mergeCell ref="C129:F129"/>
    <mergeCell ref="C130:F130"/>
    <mergeCell ref="C118:F118"/>
    <mergeCell ref="C120:F120"/>
    <mergeCell ref="B121:F121"/>
    <mergeCell ref="B122:F122"/>
    <mergeCell ref="B123:F123"/>
    <mergeCell ref="C124:F124"/>
    <mergeCell ref="B137:F137"/>
    <mergeCell ref="B138:F138"/>
    <mergeCell ref="B139:F139"/>
    <mergeCell ref="C140:F140"/>
    <mergeCell ref="B141:F141"/>
    <mergeCell ref="C142:F142"/>
    <mergeCell ref="C131:F131"/>
    <mergeCell ref="C132:F132"/>
    <mergeCell ref="C133:F133"/>
    <mergeCell ref="B134:F134"/>
    <mergeCell ref="B135:F135"/>
    <mergeCell ref="B136:F136"/>
    <mergeCell ref="C149:F149"/>
    <mergeCell ref="C150:F150"/>
    <mergeCell ref="C151:F151"/>
    <mergeCell ref="C152:F152"/>
    <mergeCell ref="C153:F153"/>
    <mergeCell ref="B154:F154"/>
    <mergeCell ref="C143:F143"/>
    <mergeCell ref="C144:F144"/>
    <mergeCell ref="C145:F145"/>
    <mergeCell ref="C146:F146"/>
    <mergeCell ref="C147:F147"/>
    <mergeCell ref="C148:F148"/>
    <mergeCell ref="B162:F162"/>
    <mergeCell ref="B163:F163"/>
    <mergeCell ref="B164:F164"/>
    <mergeCell ref="B165:F165"/>
    <mergeCell ref="B167:F167"/>
    <mergeCell ref="B170:F170"/>
    <mergeCell ref="C155:F155"/>
    <mergeCell ref="C157:F157"/>
    <mergeCell ref="B158:F158"/>
    <mergeCell ref="C159:F159"/>
    <mergeCell ref="C160:F160"/>
    <mergeCell ref="C161:F161"/>
    <mergeCell ref="C177:F177"/>
    <mergeCell ref="B178:F178"/>
    <mergeCell ref="B179:F179"/>
    <mergeCell ref="C180:F180"/>
    <mergeCell ref="C181:F181"/>
    <mergeCell ref="B182:F182"/>
    <mergeCell ref="B171:F171"/>
    <mergeCell ref="B172:F172"/>
    <mergeCell ref="C173:F173"/>
    <mergeCell ref="B174:F174"/>
    <mergeCell ref="B175:F175"/>
    <mergeCell ref="B176:F176"/>
    <mergeCell ref="B192:F192"/>
    <mergeCell ref="C193:F193"/>
    <mergeCell ref="C194:F194"/>
    <mergeCell ref="B195:F195"/>
    <mergeCell ref="B196:F196"/>
    <mergeCell ref="B197:F197"/>
    <mergeCell ref="B183:F183"/>
    <mergeCell ref="B184:F184"/>
    <mergeCell ref="B185:F185"/>
    <mergeCell ref="B187:F187"/>
    <mergeCell ref="B190:F190"/>
    <mergeCell ref="B191:F191"/>
    <mergeCell ref="B204:F204"/>
    <mergeCell ref="B205:F205"/>
    <mergeCell ref="B208:F208"/>
    <mergeCell ref="B211:F211"/>
    <mergeCell ref="B212:F212"/>
    <mergeCell ref="B213:F213"/>
    <mergeCell ref="C198:F198"/>
    <mergeCell ref="C199:F199"/>
    <mergeCell ref="B200:F200"/>
    <mergeCell ref="B201:F201"/>
    <mergeCell ref="C202:F202"/>
    <mergeCell ref="B203:F203"/>
    <mergeCell ref="C220:F220"/>
    <mergeCell ref="C221:F221"/>
    <mergeCell ref="B222:F222"/>
    <mergeCell ref="B223:F223"/>
    <mergeCell ref="B224:F224"/>
    <mergeCell ref="C225:F225"/>
    <mergeCell ref="C214:F214"/>
    <mergeCell ref="C215:F215"/>
    <mergeCell ref="C216:F216"/>
    <mergeCell ref="C217:F217"/>
    <mergeCell ref="C218:F218"/>
    <mergeCell ref="C219:F219"/>
    <mergeCell ref="B232:F232"/>
    <mergeCell ref="B233:F233"/>
    <mergeCell ref="C234:F234"/>
    <mergeCell ref="C235:F235"/>
    <mergeCell ref="C236:F236"/>
    <mergeCell ref="C237:F237"/>
    <mergeCell ref="B226:F226"/>
    <mergeCell ref="B227:F227"/>
    <mergeCell ref="C228:F228"/>
    <mergeCell ref="C229:F229"/>
    <mergeCell ref="C230:F230"/>
    <mergeCell ref="B231:F231"/>
    <mergeCell ref="B279:E279"/>
    <mergeCell ref="B280:E280"/>
    <mergeCell ref="B281:E281"/>
    <mergeCell ref="B282:E282"/>
    <mergeCell ref="B283:E283"/>
    <mergeCell ref="B284:E284"/>
    <mergeCell ref="C238:F238"/>
    <mergeCell ref="B239:F239"/>
    <mergeCell ref="B240:F240"/>
    <mergeCell ref="B241:F241"/>
    <mergeCell ref="B244:F244"/>
    <mergeCell ref="B278:E278"/>
    <mergeCell ref="F278:T278"/>
    <mergeCell ref="B285:E285"/>
    <mergeCell ref="B286:E286"/>
    <mergeCell ref="B287:E287"/>
    <mergeCell ref="B288:E288"/>
    <mergeCell ref="F288:T288"/>
    <mergeCell ref="B289:E289"/>
    <mergeCell ref="G289:G290"/>
    <mergeCell ref="H289:H290"/>
    <mergeCell ref="I289:I290"/>
    <mergeCell ref="J289:J290"/>
    <mergeCell ref="T289:T290"/>
    <mergeCell ref="B290:E290"/>
    <mergeCell ref="B291:E291"/>
    <mergeCell ref="K289:K290"/>
    <mergeCell ref="L289:L290"/>
    <mergeCell ref="M289:M290"/>
    <mergeCell ref="N289:N290"/>
    <mergeCell ref="O289:O290"/>
    <mergeCell ref="P289:P290"/>
    <mergeCell ref="B292:E292"/>
    <mergeCell ref="B293:E293"/>
    <mergeCell ref="B294:E294"/>
    <mergeCell ref="B295:E295"/>
    <mergeCell ref="B296:E296"/>
    <mergeCell ref="B297:E297"/>
    <mergeCell ref="Q289:Q290"/>
    <mergeCell ref="R289:R290"/>
    <mergeCell ref="S289:S290"/>
    <mergeCell ref="F297:T297"/>
    <mergeCell ref="V297:V300"/>
    <mergeCell ref="B298:E298"/>
    <mergeCell ref="F298:F300"/>
    <mergeCell ref="G298:G299"/>
    <mergeCell ref="H298:H299"/>
    <mergeCell ref="I298:I299"/>
    <mergeCell ref="J298:J299"/>
    <mergeCell ref="K298:K299"/>
    <mergeCell ref="L298:L299"/>
    <mergeCell ref="S298:S299"/>
    <mergeCell ref="T298:T299"/>
    <mergeCell ref="B299:E299"/>
    <mergeCell ref="B300:E300"/>
    <mergeCell ref="B301:E301"/>
    <mergeCell ref="X301:X302"/>
    <mergeCell ref="M298:M299"/>
    <mergeCell ref="N298:N299"/>
    <mergeCell ref="O298:O299"/>
    <mergeCell ref="P298:P299"/>
    <mergeCell ref="Q298:Q299"/>
    <mergeCell ref="R298:R299"/>
    <mergeCell ref="B307:E307"/>
    <mergeCell ref="F309:M310"/>
    <mergeCell ref="F317:M318"/>
    <mergeCell ref="Y301:Y302"/>
    <mergeCell ref="B302:E302"/>
    <mergeCell ref="B303:E303"/>
    <mergeCell ref="B304:E304"/>
    <mergeCell ref="B305:E305"/>
    <mergeCell ref="B306:E306"/>
  </mergeCells>
  <hyperlinks>
    <hyperlink ref="F312" r:id="rId1" xr:uid="{6B81C4FF-19FD-B54B-BF02-39E83D223844}"/>
  </hyperlinks>
  <pageMargins left="0.25" right="0" top="0.75" bottom="1" header="0.25" footer="0.5"/>
  <pageSetup scale="85" fitToHeight="6" orientation="portrait" horizontalDpi="4294967292" verticalDpi="4294967292"/>
  <headerFooter>
    <oddHeader>&amp;C&amp;12&amp;K000000Interlaken Town Budget
Fiscal Year Ending 6/30/2025</oddHeader>
    <oddFooter xml:space="preserve">&amp;L&amp;K000000&amp;F&amp;R&amp;K000000&amp;D &amp;T      Page &amp;P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FY2025 Budget Proposal</vt:lpstr>
      <vt:lpstr>'FY2025 Budget Proposal'!Print_Area</vt:lpstr>
      <vt:lpstr>'FY2025 Budget Proposal'!Print_Titles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Smith</dc:creator>
  <cp:lastModifiedBy>Bart Smith</cp:lastModifiedBy>
  <dcterms:created xsi:type="dcterms:W3CDTF">2024-10-21T14:37:54Z</dcterms:created>
  <dcterms:modified xsi:type="dcterms:W3CDTF">2024-10-21T14:42:34Z</dcterms:modified>
</cp:coreProperties>
</file>